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<sst xmlns="http://schemas.openxmlformats.org/spreadsheetml/2006/main" count="540" uniqueCount="133">
  <si>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</si>
  <si>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</si>
  <si>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</si>
  <si>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</si>
  <si>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</si>
  <si>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</si>
  <si>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</si>
  <si>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</si>
  <si>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</si>
  <si>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</si>
  <si>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</si>
  <si>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х</t>
  </si>
  <si>
    <t>-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</si>
  <si>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</si>
  <si>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</si>
  <si>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</si>
  <si>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</si>
  <si>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</si>
  <si>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</si>
  <si>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</si>
  <si>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</si>
  <si>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</si>
  <si>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</si>
  <si>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</si>
  <si>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</si>
  <si>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</si>
  <si>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</si>
  <si>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Прочие выплаты</t>
  </si>
  <si>
    <t>650 0104 4010002040 122</t>
  </si>
  <si>
    <t>212</t>
  </si>
  <si>
    <t>650 0104 4010002040 129</t>
  </si>
  <si>
    <t>Услуги связи</t>
  </si>
  <si>
    <t>650 0104 4010002040 242</t>
  </si>
  <si>
    <t>221</t>
  </si>
  <si>
    <t>650 0104 4010002040 244</t>
  </si>
  <si>
    <t>Прочие работы, услуги</t>
  </si>
  <si>
    <t>226</t>
  </si>
  <si>
    <t>Прочие расходы</t>
  </si>
  <si>
    <t>650 0104 4010002040 853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</si>
  <si>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</si>
  <si>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</si>
  <si>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</si>
  <si>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</si>
  <si>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</si>
  <si>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Другие экономические санкции</t>
  </si>
  <si>
    <t>295</t>
  </si>
  <si>
    <t>Иные расходы</t>
  </si>
  <si>
    <t>650 0107 4010002500 880</t>
  </si>
  <si>
    <t>296</t>
  </si>
  <si>
    <t>650 0107 4010099990 244</t>
  </si>
  <si>
    <t>650 0111 4080020210 870</t>
  </si>
  <si>
    <t>650 0113 4010002400 244</t>
  </si>
  <si>
    <t>650 0113 4010002400 852</t>
  </si>
  <si>
    <t>650 0113 4010099990 122</t>
  </si>
  <si>
    <t>Работы, услуги по содержанию имущества</t>
  </si>
  <si>
    <t>650 0113 4010099990 242</t>
  </si>
  <si>
    <t>225</t>
  </si>
  <si>
    <t>Коммунальные услуги</t>
  </si>
  <si>
    <t>650 0113 4010099990 244</t>
  </si>
  <si>
    <t>223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</si>
  <si>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</si>
  <si>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</si>
  <si>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</si>
  <si>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</si>
  <si>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650 0113 4010099990 851</t>
  </si>
  <si>
    <t>650 0113 4010099990 852</t>
  </si>
  <si>
    <t>650 0113 4010099990 853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</si>
  <si>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</si>
  <si>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</si>
  <si>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</si>
  <si>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</si>
  <si>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650 0203 4040051180 122</t>
  </si>
  <si>
    <t>650 0203 4040051180 129</t>
  </si>
  <si>
    <t>650 0203 4040051180 242</t>
  </si>
  <si>
    <t>650 0203 4040051180 244</t>
  </si>
  <si>
    <t>650 0304 1210159300 121</t>
  </si>
  <si>
    <t>650 0304 1210159300 122</t>
  </si>
  <si>
    <t>650 0304 1210159300 129</t>
  </si>
  <si>
    <t>650 0304 1210159300 242</t>
  </si>
  <si>
    <t>650 0304 1210159300 244</t>
  </si>
  <si>
    <t>650 0309 1400199990 244</t>
  </si>
  <si>
    <t>650 0309 4020020030 232</t>
  </si>
  <si>
    <t>650 0309 4020099990 244</t>
  </si>
  <si>
    <t>650 0314 1210182300 244</t>
  </si>
  <si>
    <t>650 0314 12101S2300 244</t>
  </si>
  <si>
    <t>650 0401 1930185060 111</t>
  </si>
  <si>
    <t>650 0401 1930185060 119</t>
  </si>
  <si>
    <t>650 0401 19301S5060 111</t>
  </si>
  <si>
    <t>650 0401 19301S5060 119</t>
  </si>
  <si>
    <t>Транспортные услуги</t>
  </si>
  <si>
    <t>650 0408 4030099990 244</t>
  </si>
  <si>
    <t>222</t>
  </si>
  <si>
    <t>650 0409 1110182390 244</t>
  </si>
  <si>
    <t>650 0409 1110199990 244</t>
  </si>
  <si>
    <t>650 0409 11101S2390 244</t>
  </si>
  <si>
    <t>650 0409 2560199990 244</t>
  </si>
  <si>
    <t>650 0409 2570199990 244</t>
  </si>
  <si>
    <t>650 0409 4030099990 244</t>
  </si>
  <si>
    <t>650 0410 4010002400 242</t>
  </si>
  <si>
    <t>650 0410 4010002400 244</t>
  </si>
  <si>
    <t>650 0412 1800299990 244</t>
  </si>
  <si>
    <t>650 0501 4060099990 243</t>
  </si>
  <si>
    <t>650 0501 4060099990 244</t>
  </si>
  <si>
    <t>Безвозмездные перечисления организациям, за исключением государственных и муниципальных организаций</t>
  </si>
  <si>
    <t>650 0501 4060099990 634</t>
  </si>
  <si>
    <t>242</t>
  </si>
  <si>
    <t>650 0502 1010182591 243</t>
  </si>
  <si>
    <t>650 0502 10101S2591 243</t>
  </si>
  <si>
    <t>650 0502 10101S2591 244</t>
  </si>
  <si>
    <t>650 0502 4060099990 244</t>
  </si>
  <si>
    <t>650 0503 1060199990 244</t>
  </si>
  <si>
    <t>650 0503 4060099990 244</t>
  </si>
  <si>
    <t>Арендная плата за пользование имуществом</t>
  </si>
  <si>
    <t>224</t>
  </si>
  <si>
    <t>650 0801 0310182520 242</t>
  </si>
  <si>
    <t>650 0801 0310182520 244</t>
  </si>
  <si>
    <t>650 0801 03101S2520 242</t>
  </si>
  <si>
    <t>650 0801 03101S2520 244</t>
  </si>
  <si>
    <t>650 0801 4070000590 111</t>
  </si>
  <si>
    <t>650 0801 4070000590 112</t>
  </si>
  <si>
    <t>650 0801 4070000590 119</t>
  </si>
  <si>
    <t>650 0801 4070000590 122</t>
  </si>
  <si>
    <t>650 0801 4070000590 242</t>
  </si>
  <si>
    <t>650 0801 4070000590 244</t>
  </si>
  <si>
    <t>650 0801 4070000590 851</t>
  </si>
  <si>
    <t>650 0801 4070000590 853</t>
  </si>
  <si>
    <t>650 0801 4070020700 244</t>
  </si>
  <si>
    <t>650 0801 4070020700 360</t>
  </si>
  <si>
    <t>650 1101 0410120800 244</t>
  </si>
  <si>
    <t>650 1101 4100020800 244</t>
  </si>
  <si>
    <t>Результат исполнения бюджета (дефицит\ профицит)</t>
  </si>
  <si>
    <t>450</t>
  </si>
  <si>
    <t>Отчет об использовании бюджетных средств на 01.10.2018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</si>
</sst>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PageLayoutView="0" workbookViewId="0" topLeftCell="A1">
      <selection activeCell="J132" sqref="J13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421875" style="1" hidden="1" customWidth="1"/>
    <col min="8" max="8" width="6.7109375" style="1" hidden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 thickBot="1">
      <c r="A1" s="2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34.5" customHeight="1">
      <c r="A2" s="3" t="s">
        <v>0</v>
      </c>
      <c r="B2" s="3"/>
      <c r="C2" s="3"/>
      <c r="D2" s="3"/>
      <c r="E2" s="3"/>
      <c r="F2" s="3"/>
      <c r="G2" s="3" t="s">
        <v>1</v>
      </c>
      <c r="H2" s="3"/>
      <c r="I2" s="3" t="s">
        <v>13</v>
      </c>
      <c r="J2" s="3"/>
      <c r="K2" s="4" t="s">
        <v>14</v>
      </c>
      <c r="L2" s="4"/>
      <c r="M2" s="4" t="s">
        <v>2</v>
      </c>
      <c r="N2" s="4"/>
      <c r="O2" s="4" t="s">
        <v>3</v>
      </c>
      <c r="P2" s="4"/>
      <c r="Q2" s="4"/>
      <c r="R2" s="4"/>
      <c r="S2" s="4"/>
      <c r="T2" s="5" t="s">
        <v>4</v>
      </c>
      <c r="U2" s="5"/>
    </row>
    <row r="3" spans="1:21" s="1" customFormat="1" ht="13.5" customHeight="1">
      <c r="A3" s="6" t="s">
        <v>5</v>
      </c>
      <c r="B3" s="6"/>
      <c r="C3" s="6"/>
      <c r="D3" s="6"/>
      <c r="E3" s="6"/>
      <c r="F3" s="6"/>
      <c r="G3" s="6" t="s">
        <v>6</v>
      </c>
      <c r="H3" s="6"/>
      <c r="I3" s="6" t="s">
        <v>7</v>
      </c>
      <c r="J3" s="6"/>
      <c r="K3" s="7" t="s">
        <v>8</v>
      </c>
      <c r="L3" s="7"/>
      <c r="M3" s="7" t="s">
        <v>9</v>
      </c>
      <c r="N3" s="7"/>
      <c r="O3" s="7" t="s">
        <v>10</v>
      </c>
      <c r="P3" s="7"/>
      <c r="Q3" s="7"/>
      <c r="R3" s="7"/>
      <c r="S3" s="7"/>
      <c r="T3" s="8" t="s">
        <v>15</v>
      </c>
      <c r="U3" s="8"/>
    </row>
    <row r="4" spans="1:21" s="1" customFormat="1" ht="13.5" customHeight="1">
      <c r="A4" s="9" t="s">
        <v>16</v>
      </c>
      <c r="B4" s="9"/>
      <c r="C4" s="9"/>
      <c r="D4" s="9"/>
      <c r="E4" s="9"/>
      <c r="F4" s="9"/>
      <c r="G4" s="10" t="s">
        <v>17</v>
      </c>
      <c r="H4" s="10"/>
      <c r="I4" s="10" t="s">
        <v>11</v>
      </c>
      <c r="J4" s="10"/>
      <c r="K4" s="13" t="s">
        <v>11</v>
      </c>
      <c r="L4" s="13"/>
      <c r="M4" s="11">
        <f>101722847.06</f>
        <v>101722847.06</v>
      </c>
      <c r="N4" s="11"/>
      <c r="O4" s="11">
        <f>55762253.67</f>
        <v>55762253.67</v>
      </c>
      <c r="P4" s="11"/>
      <c r="Q4" s="11"/>
      <c r="R4" s="11"/>
      <c r="S4" s="11"/>
      <c r="T4" s="12">
        <f>45960593.39</f>
        <v>45960593.39</v>
      </c>
      <c r="U4" s="12"/>
    </row>
    <row r="5" spans="1:21" s="1" customFormat="1" ht="13.5" customHeight="1">
      <c r="A5" s="14" t="s">
        <v>18</v>
      </c>
      <c r="B5" s="14"/>
      <c r="C5" s="14"/>
      <c r="D5" s="14"/>
      <c r="E5" s="14"/>
      <c r="F5" s="14"/>
      <c r="G5" s="15" t="s">
        <v>17</v>
      </c>
      <c r="H5" s="15"/>
      <c r="I5" s="15" t="s">
        <v>19</v>
      </c>
      <c r="J5" s="15"/>
      <c r="K5" s="16" t="s">
        <v>20</v>
      </c>
      <c r="L5" s="16"/>
      <c r="M5" s="17">
        <f>1633700</f>
        <v>1633700</v>
      </c>
      <c r="N5" s="17"/>
      <c r="O5" s="17">
        <f>1142861.38</f>
        <v>1142861.38</v>
      </c>
      <c r="P5" s="17"/>
      <c r="Q5" s="17"/>
      <c r="R5" s="17"/>
      <c r="S5" s="17"/>
      <c r="T5" s="18">
        <f>490838.62</f>
        <v>490838.62</v>
      </c>
      <c r="U5" s="18"/>
    </row>
    <row r="6" spans="1:21" s="1" customFormat="1" ht="13.5" customHeight="1">
      <c r="A6" s="14" t="s">
        <v>21</v>
      </c>
      <c r="B6" s="14"/>
      <c r="C6" s="14"/>
      <c r="D6" s="14"/>
      <c r="E6" s="14"/>
      <c r="F6" s="14"/>
      <c r="G6" s="15" t="s">
        <v>17</v>
      </c>
      <c r="H6" s="15"/>
      <c r="I6" s="15" t="s">
        <v>22</v>
      </c>
      <c r="J6" s="15"/>
      <c r="K6" s="16" t="s">
        <v>23</v>
      </c>
      <c r="L6" s="16"/>
      <c r="M6" s="17">
        <f>436200</f>
        <v>436200</v>
      </c>
      <c r="N6" s="17"/>
      <c r="O6" s="17">
        <f>309416.98</f>
        <v>309416.98</v>
      </c>
      <c r="P6" s="17"/>
      <c r="Q6" s="17"/>
      <c r="R6" s="17"/>
      <c r="S6" s="17"/>
      <c r="T6" s="18">
        <f>126783.02</f>
        <v>126783.02</v>
      </c>
      <c r="U6" s="18"/>
    </row>
    <row r="7" spans="1:21" s="1" customFormat="1" ht="13.5" customHeight="1">
      <c r="A7" s="14" t="s">
        <v>18</v>
      </c>
      <c r="B7" s="14"/>
      <c r="C7" s="14"/>
      <c r="D7" s="14"/>
      <c r="E7" s="14"/>
      <c r="F7" s="14"/>
      <c r="G7" s="15" t="s">
        <v>17</v>
      </c>
      <c r="H7" s="15"/>
      <c r="I7" s="15" t="s">
        <v>24</v>
      </c>
      <c r="J7" s="15"/>
      <c r="K7" s="16" t="s">
        <v>20</v>
      </c>
      <c r="L7" s="16"/>
      <c r="M7" s="17">
        <f>4035560</f>
        <v>4035560</v>
      </c>
      <c r="N7" s="17"/>
      <c r="O7" s="17">
        <f>2391612.81</f>
        <v>2391612.81</v>
      </c>
      <c r="P7" s="17"/>
      <c r="Q7" s="17"/>
      <c r="R7" s="17"/>
      <c r="S7" s="17"/>
      <c r="T7" s="18">
        <f>1643947.19</f>
        <v>1643947.19</v>
      </c>
      <c r="U7" s="18"/>
    </row>
    <row r="8" spans="1:21" s="1" customFormat="1" ht="13.5" customHeight="1">
      <c r="A8" s="14" t="s">
        <v>21</v>
      </c>
      <c r="B8" s="14"/>
      <c r="C8" s="14"/>
      <c r="D8" s="14"/>
      <c r="E8" s="14"/>
      <c r="F8" s="14"/>
      <c r="G8" s="15" t="s">
        <v>17</v>
      </c>
      <c r="H8" s="15"/>
      <c r="I8" s="15" t="s">
        <v>25</v>
      </c>
      <c r="J8" s="15"/>
      <c r="K8" s="16" t="s">
        <v>23</v>
      </c>
      <c r="L8" s="16"/>
      <c r="M8" s="17">
        <f>1063740</f>
        <v>1063740</v>
      </c>
      <c r="N8" s="17"/>
      <c r="O8" s="17">
        <f>610283</f>
        <v>610283</v>
      </c>
      <c r="P8" s="17"/>
      <c r="Q8" s="17"/>
      <c r="R8" s="17"/>
      <c r="S8" s="17"/>
      <c r="T8" s="18">
        <f>453457</f>
        <v>453457</v>
      </c>
      <c r="U8" s="18"/>
    </row>
    <row r="9" spans="1:21" s="1" customFormat="1" ht="13.5" customHeight="1">
      <c r="A9" s="14" t="s">
        <v>18</v>
      </c>
      <c r="B9" s="14"/>
      <c r="C9" s="14"/>
      <c r="D9" s="14"/>
      <c r="E9" s="14"/>
      <c r="F9" s="14"/>
      <c r="G9" s="15" t="s">
        <v>17</v>
      </c>
      <c r="H9" s="15"/>
      <c r="I9" s="15" t="s">
        <v>26</v>
      </c>
      <c r="J9" s="15"/>
      <c r="K9" s="16" t="s">
        <v>20</v>
      </c>
      <c r="L9" s="16"/>
      <c r="M9" s="17">
        <f>17324900</f>
        <v>17324900</v>
      </c>
      <c r="N9" s="17"/>
      <c r="O9" s="17">
        <f>12670583.17</f>
        <v>12670583.17</v>
      </c>
      <c r="P9" s="17"/>
      <c r="Q9" s="17"/>
      <c r="R9" s="17"/>
      <c r="S9" s="17"/>
      <c r="T9" s="18">
        <f>4654316.83</f>
        <v>4654316.83</v>
      </c>
      <c r="U9" s="18"/>
    </row>
    <row r="10" spans="1:21" s="1" customFormat="1" ht="13.5" customHeight="1">
      <c r="A10" s="14" t="s">
        <v>27</v>
      </c>
      <c r="B10" s="14"/>
      <c r="C10" s="14"/>
      <c r="D10" s="14"/>
      <c r="E10" s="14"/>
      <c r="F10" s="14"/>
      <c r="G10" s="15" t="s">
        <v>17</v>
      </c>
      <c r="H10" s="15"/>
      <c r="I10" s="15" t="s">
        <v>28</v>
      </c>
      <c r="J10" s="15"/>
      <c r="K10" s="16" t="s">
        <v>29</v>
      </c>
      <c r="L10" s="16"/>
      <c r="M10" s="17">
        <f>50000</f>
        <v>50000</v>
      </c>
      <c r="N10" s="17"/>
      <c r="O10" s="17">
        <f>27791</f>
        <v>27791</v>
      </c>
      <c r="P10" s="17"/>
      <c r="Q10" s="17"/>
      <c r="R10" s="17"/>
      <c r="S10" s="17"/>
      <c r="T10" s="18">
        <f>22209</f>
        <v>22209</v>
      </c>
      <c r="U10" s="18"/>
    </row>
    <row r="11" spans="1:21" s="1" customFormat="1" ht="13.5" customHeight="1">
      <c r="A11" s="14" t="s">
        <v>21</v>
      </c>
      <c r="B11" s="14"/>
      <c r="C11" s="14"/>
      <c r="D11" s="14"/>
      <c r="E11" s="14"/>
      <c r="F11" s="14"/>
      <c r="G11" s="15" t="s">
        <v>17</v>
      </c>
      <c r="H11" s="15"/>
      <c r="I11" s="15" t="s">
        <v>30</v>
      </c>
      <c r="J11" s="15"/>
      <c r="K11" s="16" t="s">
        <v>23</v>
      </c>
      <c r="L11" s="16"/>
      <c r="M11" s="17">
        <f>4683300</f>
        <v>4683300</v>
      </c>
      <c r="N11" s="17"/>
      <c r="O11" s="17">
        <f>3734917.13</f>
        <v>3734917.13</v>
      </c>
      <c r="P11" s="17"/>
      <c r="Q11" s="17"/>
      <c r="R11" s="17"/>
      <c r="S11" s="17"/>
      <c r="T11" s="18">
        <f>948382.87</f>
        <v>948382.87</v>
      </c>
      <c r="U11" s="18"/>
    </row>
    <row r="12" spans="1:21" s="1" customFormat="1" ht="13.5" customHeight="1">
      <c r="A12" s="14" t="s">
        <v>31</v>
      </c>
      <c r="B12" s="14"/>
      <c r="C12" s="14"/>
      <c r="D12" s="14"/>
      <c r="E12" s="14"/>
      <c r="F12" s="14"/>
      <c r="G12" s="15" t="s">
        <v>17</v>
      </c>
      <c r="H12" s="15"/>
      <c r="I12" s="15" t="s">
        <v>32</v>
      </c>
      <c r="J12" s="15"/>
      <c r="K12" s="16" t="s">
        <v>33</v>
      </c>
      <c r="L12" s="16"/>
      <c r="M12" s="17">
        <f>0</f>
        <v>0</v>
      </c>
      <c r="N12" s="17"/>
      <c r="O12" s="19" t="s">
        <v>12</v>
      </c>
      <c r="P12" s="19"/>
      <c r="Q12" s="19"/>
      <c r="R12" s="19"/>
      <c r="S12" s="19"/>
      <c r="T12" s="20" t="s">
        <v>12</v>
      </c>
      <c r="U12" s="20"/>
    </row>
    <row r="13" spans="1:21" s="1" customFormat="1" ht="13.5" customHeight="1">
      <c r="A13" s="14" t="s">
        <v>31</v>
      </c>
      <c r="B13" s="14"/>
      <c r="C13" s="14"/>
      <c r="D13" s="14"/>
      <c r="E13" s="14"/>
      <c r="F13" s="14"/>
      <c r="G13" s="15" t="s">
        <v>17</v>
      </c>
      <c r="H13" s="15"/>
      <c r="I13" s="15" t="s">
        <v>34</v>
      </c>
      <c r="J13" s="15"/>
      <c r="K13" s="16" t="s">
        <v>33</v>
      </c>
      <c r="L13" s="16"/>
      <c r="M13" s="17">
        <f>300000</f>
        <v>300000</v>
      </c>
      <c r="N13" s="17"/>
      <c r="O13" s="17">
        <f>214984.69</f>
        <v>214984.69</v>
      </c>
      <c r="P13" s="17"/>
      <c r="Q13" s="17"/>
      <c r="R13" s="17"/>
      <c r="S13" s="17"/>
      <c r="T13" s="18">
        <f>85015.31</f>
        <v>85015.31</v>
      </c>
      <c r="U13" s="18"/>
    </row>
    <row r="14" spans="1:21" s="1" customFormat="1" ht="13.5" customHeight="1">
      <c r="A14" s="14" t="s">
        <v>35</v>
      </c>
      <c r="B14" s="14"/>
      <c r="C14" s="14"/>
      <c r="D14" s="14"/>
      <c r="E14" s="14"/>
      <c r="F14" s="14"/>
      <c r="G14" s="15" t="s">
        <v>17</v>
      </c>
      <c r="H14" s="15"/>
      <c r="I14" s="15" t="s">
        <v>34</v>
      </c>
      <c r="J14" s="15"/>
      <c r="K14" s="16" t="s">
        <v>36</v>
      </c>
      <c r="L14" s="16"/>
      <c r="M14" s="17">
        <f>100000</f>
        <v>100000</v>
      </c>
      <c r="N14" s="17"/>
      <c r="O14" s="17">
        <f>13359.26</f>
        <v>13359.26</v>
      </c>
      <c r="P14" s="17"/>
      <c r="Q14" s="17"/>
      <c r="R14" s="17"/>
      <c r="S14" s="17"/>
      <c r="T14" s="18">
        <f>86640.74</f>
        <v>86640.74</v>
      </c>
      <c r="U14" s="18"/>
    </row>
    <row r="15" spans="1:21" s="1" customFormat="1" ht="13.5" customHeight="1">
      <c r="A15" s="14" t="s">
        <v>37</v>
      </c>
      <c r="B15" s="14"/>
      <c r="C15" s="14"/>
      <c r="D15" s="14"/>
      <c r="E15" s="14"/>
      <c r="F15" s="14"/>
      <c r="G15" s="15" t="s">
        <v>17</v>
      </c>
      <c r="H15" s="15"/>
      <c r="I15" s="15" t="s">
        <v>38</v>
      </c>
      <c r="J15" s="15"/>
      <c r="K15" s="16" t="s">
        <v>39</v>
      </c>
      <c r="L15" s="16"/>
      <c r="M15" s="17">
        <f>0</f>
        <v>0</v>
      </c>
      <c r="N15" s="17"/>
      <c r="O15" s="19" t="s">
        <v>12</v>
      </c>
      <c r="P15" s="19"/>
      <c r="Q15" s="19"/>
      <c r="R15" s="19"/>
      <c r="S15" s="19"/>
      <c r="T15" s="20" t="s">
        <v>12</v>
      </c>
      <c r="U15" s="20"/>
    </row>
    <row r="16" spans="1:21" s="1" customFormat="1" ht="13.5" customHeight="1">
      <c r="A16" s="14" t="s">
        <v>40</v>
      </c>
      <c r="B16" s="14"/>
      <c r="C16" s="14"/>
      <c r="D16" s="14"/>
      <c r="E16" s="14"/>
      <c r="F16" s="14"/>
      <c r="G16" s="15" t="s">
        <v>17</v>
      </c>
      <c r="H16" s="15"/>
      <c r="I16" s="15" t="s">
        <v>38</v>
      </c>
      <c r="J16" s="15"/>
      <c r="K16" s="16" t="s">
        <v>41</v>
      </c>
      <c r="L16" s="16"/>
      <c r="M16" s="17">
        <f>83000</f>
        <v>83000</v>
      </c>
      <c r="N16" s="17"/>
      <c r="O16" s="19" t="s">
        <v>12</v>
      </c>
      <c r="P16" s="19"/>
      <c r="Q16" s="19"/>
      <c r="R16" s="19"/>
      <c r="S16" s="19"/>
      <c r="T16" s="18">
        <f>83000</f>
        <v>83000</v>
      </c>
      <c r="U16" s="18"/>
    </row>
    <row r="17" spans="1:21" s="1" customFormat="1" ht="24" customHeight="1">
      <c r="A17" s="14" t="s">
        <v>42</v>
      </c>
      <c r="B17" s="14"/>
      <c r="C17" s="14"/>
      <c r="D17" s="14"/>
      <c r="E17" s="14"/>
      <c r="F17" s="14"/>
      <c r="G17" s="15" t="s">
        <v>17</v>
      </c>
      <c r="H17" s="15"/>
      <c r="I17" s="15" t="s">
        <v>38</v>
      </c>
      <c r="J17" s="15"/>
      <c r="K17" s="16" t="s">
        <v>43</v>
      </c>
      <c r="L17" s="16"/>
      <c r="M17" s="17">
        <f>2000</f>
        <v>2000</v>
      </c>
      <c r="N17" s="17"/>
      <c r="O17" s="17">
        <f>1184.72</f>
        <v>1184.72</v>
      </c>
      <c r="P17" s="17"/>
      <c r="Q17" s="17"/>
      <c r="R17" s="17"/>
      <c r="S17" s="17"/>
      <c r="T17" s="18">
        <f>815.28</f>
        <v>815.28</v>
      </c>
      <c r="U17" s="18"/>
    </row>
    <row r="18" spans="1:21" s="1" customFormat="1" ht="13.5" customHeight="1">
      <c r="A18" s="14" t="s">
        <v>44</v>
      </c>
      <c r="B18" s="14"/>
      <c r="C18" s="14"/>
      <c r="D18" s="14"/>
      <c r="E18" s="14"/>
      <c r="F18" s="14"/>
      <c r="G18" s="15" t="s">
        <v>17</v>
      </c>
      <c r="H18" s="15"/>
      <c r="I18" s="15" t="s">
        <v>38</v>
      </c>
      <c r="J18" s="15"/>
      <c r="K18" s="16" t="s">
        <v>45</v>
      </c>
      <c r="L18" s="16"/>
      <c r="M18" s="17">
        <f>500</f>
        <v>500</v>
      </c>
      <c r="N18" s="17"/>
      <c r="O18" s="17">
        <f>500</f>
        <v>500</v>
      </c>
      <c r="P18" s="17"/>
      <c r="Q18" s="17"/>
      <c r="R18" s="17"/>
      <c r="S18" s="17"/>
      <c r="T18" s="18">
        <f>0</f>
        <v>0</v>
      </c>
      <c r="U18" s="18"/>
    </row>
    <row r="19" spans="1:21" s="1" customFormat="1" ht="13.5" customHeight="1">
      <c r="A19" s="14" t="s">
        <v>46</v>
      </c>
      <c r="B19" s="14"/>
      <c r="C19" s="14"/>
      <c r="D19" s="14"/>
      <c r="E19" s="14"/>
      <c r="F19" s="14"/>
      <c r="G19" s="15" t="s">
        <v>17</v>
      </c>
      <c r="H19" s="15"/>
      <c r="I19" s="15" t="s">
        <v>47</v>
      </c>
      <c r="J19" s="15"/>
      <c r="K19" s="16" t="s">
        <v>48</v>
      </c>
      <c r="L19" s="16"/>
      <c r="M19" s="17">
        <f>1441600</f>
        <v>1441600</v>
      </c>
      <c r="N19" s="17"/>
      <c r="O19" s="17">
        <f>1441600</f>
        <v>1441600</v>
      </c>
      <c r="P19" s="17"/>
      <c r="Q19" s="17"/>
      <c r="R19" s="17"/>
      <c r="S19" s="17"/>
      <c r="T19" s="18">
        <f>0</f>
        <v>0</v>
      </c>
      <c r="U19" s="18"/>
    </row>
    <row r="20" spans="1:21" s="1" customFormat="1" ht="13.5" customHeight="1">
      <c r="A20" s="14" t="s">
        <v>37</v>
      </c>
      <c r="B20" s="14"/>
      <c r="C20" s="14"/>
      <c r="D20" s="14"/>
      <c r="E20" s="14"/>
      <c r="F20" s="14"/>
      <c r="G20" s="15" t="s">
        <v>17</v>
      </c>
      <c r="H20" s="15"/>
      <c r="I20" s="15" t="s">
        <v>49</v>
      </c>
      <c r="J20" s="15"/>
      <c r="K20" s="16" t="s">
        <v>39</v>
      </c>
      <c r="L20" s="16"/>
      <c r="M20" s="17">
        <f>0</f>
        <v>0</v>
      </c>
      <c r="N20" s="17"/>
      <c r="O20" s="19" t="s">
        <v>12</v>
      </c>
      <c r="P20" s="19"/>
      <c r="Q20" s="19"/>
      <c r="R20" s="19"/>
      <c r="S20" s="19"/>
      <c r="T20" s="20" t="s">
        <v>12</v>
      </c>
      <c r="U20" s="20"/>
    </row>
    <row r="21" spans="1:21" s="1" customFormat="1" ht="13.5" customHeight="1">
      <c r="A21" s="14" t="s">
        <v>46</v>
      </c>
      <c r="B21" s="14"/>
      <c r="C21" s="14"/>
      <c r="D21" s="14"/>
      <c r="E21" s="14"/>
      <c r="F21" s="14"/>
      <c r="G21" s="15" t="s">
        <v>17</v>
      </c>
      <c r="H21" s="15"/>
      <c r="I21" s="15" t="s">
        <v>49</v>
      </c>
      <c r="J21" s="15"/>
      <c r="K21" s="16" t="s">
        <v>48</v>
      </c>
      <c r="L21" s="16"/>
      <c r="M21" s="17">
        <f>0</f>
        <v>0</v>
      </c>
      <c r="N21" s="17"/>
      <c r="O21" s="19" t="s">
        <v>12</v>
      </c>
      <c r="P21" s="19"/>
      <c r="Q21" s="19"/>
      <c r="R21" s="19"/>
      <c r="S21" s="19"/>
      <c r="T21" s="20" t="s">
        <v>12</v>
      </c>
      <c r="U21" s="20"/>
    </row>
    <row r="22" spans="1:21" s="1" customFormat="1" ht="13.5" customHeight="1">
      <c r="A22" s="14" t="s">
        <v>37</v>
      </c>
      <c r="B22" s="14"/>
      <c r="C22" s="14"/>
      <c r="D22" s="14"/>
      <c r="E22" s="14"/>
      <c r="F22" s="14"/>
      <c r="G22" s="15" t="s">
        <v>17</v>
      </c>
      <c r="H22" s="15"/>
      <c r="I22" s="15" t="s">
        <v>50</v>
      </c>
      <c r="J22" s="15"/>
      <c r="K22" s="16" t="s">
        <v>39</v>
      </c>
      <c r="L22" s="16"/>
      <c r="M22" s="17">
        <f>0</f>
        <v>0</v>
      </c>
      <c r="N22" s="17"/>
      <c r="O22" s="19" t="s">
        <v>12</v>
      </c>
      <c r="P22" s="19"/>
      <c r="Q22" s="19"/>
      <c r="R22" s="19"/>
      <c r="S22" s="19"/>
      <c r="T22" s="20" t="s">
        <v>12</v>
      </c>
      <c r="U22" s="20"/>
    </row>
    <row r="23" spans="1:21" s="1" customFormat="1" ht="13.5" customHeight="1">
      <c r="A23" s="14" t="s">
        <v>46</v>
      </c>
      <c r="B23" s="14"/>
      <c r="C23" s="14"/>
      <c r="D23" s="14"/>
      <c r="E23" s="14"/>
      <c r="F23" s="14"/>
      <c r="G23" s="15" t="s">
        <v>17</v>
      </c>
      <c r="H23" s="15"/>
      <c r="I23" s="15" t="s">
        <v>50</v>
      </c>
      <c r="J23" s="15"/>
      <c r="K23" s="16" t="s">
        <v>48</v>
      </c>
      <c r="L23" s="16"/>
      <c r="M23" s="17">
        <f>135000</f>
        <v>135000</v>
      </c>
      <c r="N23" s="17"/>
      <c r="O23" s="19" t="s">
        <v>12</v>
      </c>
      <c r="P23" s="19"/>
      <c r="Q23" s="19"/>
      <c r="R23" s="19"/>
      <c r="S23" s="19"/>
      <c r="T23" s="18">
        <f>135000</f>
        <v>135000</v>
      </c>
      <c r="U23" s="18"/>
    </row>
    <row r="24" spans="1:21" s="1" customFormat="1" ht="13.5" customHeight="1">
      <c r="A24" s="14" t="s">
        <v>35</v>
      </c>
      <c r="B24" s="14"/>
      <c r="C24" s="14"/>
      <c r="D24" s="14"/>
      <c r="E24" s="14"/>
      <c r="F24" s="14"/>
      <c r="G24" s="15" t="s">
        <v>17</v>
      </c>
      <c r="H24" s="15"/>
      <c r="I24" s="15" t="s">
        <v>51</v>
      </c>
      <c r="J24" s="15"/>
      <c r="K24" s="16" t="s">
        <v>36</v>
      </c>
      <c r="L24" s="16"/>
      <c r="M24" s="17">
        <f>889500</f>
        <v>889500</v>
      </c>
      <c r="N24" s="17"/>
      <c r="O24" s="17">
        <f>159016.64</f>
        <v>159016.64</v>
      </c>
      <c r="P24" s="17"/>
      <c r="Q24" s="17"/>
      <c r="R24" s="17"/>
      <c r="S24" s="17"/>
      <c r="T24" s="18">
        <f>730483.36</f>
        <v>730483.36</v>
      </c>
      <c r="U24" s="18"/>
    </row>
    <row r="25" spans="1:21" s="1" customFormat="1" ht="13.5" customHeight="1">
      <c r="A25" s="14" t="s">
        <v>37</v>
      </c>
      <c r="B25" s="14"/>
      <c r="C25" s="14"/>
      <c r="D25" s="14"/>
      <c r="E25" s="14"/>
      <c r="F25" s="14"/>
      <c r="G25" s="15" t="s">
        <v>17</v>
      </c>
      <c r="H25" s="15"/>
      <c r="I25" s="15" t="s">
        <v>52</v>
      </c>
      <c r="J25" s="15"/>
      <c r="K25" s="16" t="s">
        <v>39</v>
      </c>
      <c r="L25" s="16"/>
      <c r="M25" s="17">
        <f>0</f>
        <v>0</v>
      </c>
      <c r="N25" s="17"/>
      <c r="O25" s="19" t="s">
        <v>12</v>
      </c>
      <c r="P25" s="19"/>
      <c r="Q25" s="19"/>
      <c r="R25" s="19"/>
      <c r="S25" s="19"/>
      <c r="T25" s="20" t="s">
        <v>12</v>
      </c>
      <c r="U25" s="20"/>
    </row>
    <row r="26" spans="1:21" s="1" customFormat="1" ht="13.5" customHeight="1">
      <c r="A26" s="14" t="s">
        <v>40</v>
      </c>
      <c r="B26" s="14"/>
      <c r="C26" s="14"/>
      <c r="D26" s="14"/>
      <c r="E26" s="14"/>
      <c r="F26" s="14"/>
      <c r="G26" s="15" t="s">
        <v>17</v>
      </c>
      <c r="H26" s="15"/>
      <c r="I26" s="15" t="s">
        <v>52</v>
      </c>
      <c r="J26" s="15"/>
      <c r="K26" s="16" t="s">
        <v>41</v>
      </c>
      <c r="L26" s="16"/>
      <c r="M26" s="17">
        <f>10000</f>
        <v>10000</v>
      </c>
      <c r="N26" s="17"/>
      <c r="O26" s="19" t="s">
        <v>12</v>
      </c>
      <c r="P26" s="19"/>
      <c r="Q26" s="19"/>
      <c r="R26" s="19"/>
      <c r="S26" s="19"/>
      <c r="T26" s="18">
        <f>10000</f>
        <v>10000</v>
      </c>
      <c r="U26" s="18"/>
    </row>
    <row r="27" spans="1:21" s="1" customFormat="1" ht="13.5" customHeight="1">
      <c r="A27" s="14" t="s">
        <v>27</v>
      </c>
      <c r="B27" s="14"/>
      <c r="C27" s="14"/>
      <c r="D27" s="14"/>
      <c r="E27" s="14"/>
      <c r="F27" s="14"/>
      <c r="G27" s="15" t="s">
        <v>17</v>
      </c>
      <c r="H27" s="15"/>
      <c r="I27" s="15" t="s">
        <v>53</v>
      </c>
      <c r="J27" s="15"/>
      <c r="K27" s="16" t="s">
        <v>29</v>
      </c>
      <c r="L27" s="16"/>
      <c r="M27" s="17">
        <f>350000</f>
        <v>350000</v>
      </c>
      <c r="N27" s="17"/>
      <c r="O27" s="17">
        <f>190414.37</f>
        <v>190414.37</v>
      </c>
      <c r="P27" s="17"/>
      <c r="Q27" s="17"/>
      <c r="R27" s="17"/>
      <c r="S27" s="17"/>
      <c r="T27" s="18">
        <f>159585.63</f>
        <v>159585.63</v>
      </c>
      <c r="U27" s="18"/>
    </row>
    <row r="28" spans="1:21" s="1" customFormat="1" ht="13.5" customHeight="1">
      <c r="A28" s="14" t="s">
        <v>54</v>
      </c>
      <c r="B28" s="14"/>
      <c r="C28" s="14"/>
      <c r="D28" s="14"/>
      <c r="E28" s="14"/>
      <c r="F28" s="14"/>
      <c r="G28" s="15" t="s">
        <v>17</v>
      </c>
      <c r="H28" s="15"/>
      <c r="I28" s="15" t="s">
        <v>55</v>
      </c>
      <c r="J28" s="15"/>
      <c r="K28" s="16" t="s">
        <v>56</v>
      </c>
      <c r="L28" s="16"/>
      <c r="M28" s="17">
        <f>0</f>
        <v>0</v>
      </c>
      <c r="N28" s="17"/>
      <c r="O28" s="19" t="s">
        <v>12</v>
      </c>
      <c r="P28" s="19"/>
      <c r="Q28" s="19"/>
      <c r="R28" s="19"/>
      <c r="S28" s="19"/>
      <c r="T28" s="20" t="s">
        <v>12</v>
      </c>
      <c r="U28" s="20"/>
    </row>
    <row r="29" spans="1:21" s="1" customFormat="1" ht="13.5" customHeight="1">
      <c r="A29" s="14" t="s">
        <v>57</v>
      </c>
      <c r="B29" s="14"/>
      <c r="C29" s="14"/>
      <c r="D29" s="14"/>
      <c r="E29" s="14"/>
      <c r="F29" s="14"/>
      <c r="G29" s="15" t="s">
        <v>17</v>
      </c>
      <c r="H29" s="15"/>
      <c r="I29" s="15" t="s">
        <v>58</v>
      </c>
      <c r="J29" s="15"/>
      <c r="K29" s="16" t="s">
        <v>59</v>
      </c>
      <c r="L29" s="16"/>
      <c r="M29" s="17">
        <f>1508700</f>
        <v>1508700</v>
      </c>
      <c r="N29" s="17"/>
      <c r="O29" s="17">
        <f>472248.56</f>
        <v>472248.56</v>
      </c>
      <c r="P29" s="17"/>
      <c r="Q29" s="17"/>
      <c r="R29" s="17"/>
      <c r="S29" s="17"/>
      <c r="T29" s="18">
        <f>1036451.44</f>
        <v>1036451.44</v>
      </c>
      <c r="U29" s="18"/>
    </row>
    <row r="30" spans="1:21" s="1" customFormat="1" ht="13.5" customHeight="1">
      <c r="A30" s="14" t="s">
        <v>54</v>
      </c>
      <c r="B30" s="14"/>
      <c r="C30" s="14"/>
      <c r="D30" s="14"/>
      <c r="E30" s="14"/>
      <c r="F30" s="14"/>
      <c r="G30" s="15" t="s">
        <v>17</v>
      </c>
      <c r="H30" s="15"/>
      <c r="I30" s="15" t="s">
        <v>58</v>
      </c>
      <c r="J30" s="15"/>
      <c r="K30" s="16" t="s">
        <v>56</v>
      </c>
      <c r="L30" s="16"/>
      <c r="M30" s="17">
        <f>250000</f>
        <v>250000</v>
      </c>
      <c r="N30" s="17"/>
      <c r="O30" s="17">
        <f>219800.62</f>
        <v>219800.62</v>
      </c>
      <c r="P30" s="17"/>
      <c r="Q30" s="17"/>
      <c r="R30" s="17"/>
      <c r="S30" s="17"/>
      <c r="T30" s="18">
        <f>30199.38</f>
        <v>30199.38</v>
      </c>
      <c r="U30" s="18"/>
    </row>
    <row r="31" spans="1:21" s="1" customFormat="1" ht="13.5" customHeight="1">
      <c r="A31" s="14" t="s">
        <v>35</v>
      </c>
      <c r="B31" s="14"/>
      <c r="C31" s="14"/>
      <c r="D31" s="14"/>
      <c r="E31" s="14"/>
      <c r="F31" s="14"/>
      <c r="G31" s="15" t="s">
        <v>17</v>
      </c>
      <c r="H31" s="15"/>
      <c r="I31" s="15" t="s">
        <v>58</v>
      </c>
      <c r="J31" s="15"/>
      <c r="K31" s="16" t="s">
        <v>36</v>
      </c>
      <c r="L31" s="16"/>
      <c r="M31" s="17">
        <f>50000</f>
        <v>50000</v>
      </c>
      <c r="N31" s="17"/>
      <c r="O31" s="17">
        <f>24693.36</f>
        <v>24693.36</v>
      </c>
      <c r="P31" s="17"/>
      <c r="Q31" s="17"/>
      <c r="R31" s="17"/>
      <c r="S31" s="17"/>
      <c r="T31" s="18">
        <f>25306.64</f>
        <v>25306.64</v>
      </c>
      <c r="U31" s="18"/>
    </row>
    <row r="32" spans="1:21" s="1" customFormat="1" ht="13.5" customHeight="1">
      <c r="A32" s="14" t="s">
        <v>60</v>
      </c>
      <c r="B32" s="14"/>
      <c r="C32" s="14"/>
      <c r="D32" s="14"/>
      <c r="E32" s="14"/>
      <c r="F32" s="14"/>
      <c r="G32" s="15" t="s">
        <v>17</v>
      </c>
      <c r="H32" s="15"/>
      <c r="I32" s="15" t="s">
        <v>58</v>
      </c>
      <c r="J32" s="15"/>
      <c r="K32" s="16" t="s">
        <v>61</v>
      </c>
      <c r="L32" s="16"/>
      <c r="M32" s="17">
        <f>100000</f>
        <v>100000</v>
      </c>
      <c r="N32" s="17"/>
      <c r="O32" s="17">
        <f>85448.51</f>
        <v>85448.51</v>
      </c>
      <c r="P32" s="17"/>
      <c r="Q32" s="17"/>
      <c r="R32" s="17"/>
      <c r="S32" s="17"/>
      <c r="T32" s="18">
        <f>14551.49</f>
        <v>14551.49</v>
      </c>
      <c r="U32" s="18"/>
    </row>
    <row r="33" spans="1:21" s="1" customFormat="1" ht="13.5" customHeight="1">
      <c r="A33" s="14" t="s">
        <v>62</v>
      </c>
      <c r="B33" s="14"/>
      <c r="C33" s="14"/>
      <c r="D33" s="14"/>
      <c r="E33" s="14"/>
      <c r="F33" s="14"/>
      <c r="G33" s="15" t="s">
        <v>17</v>
      </c>
      <c r="H33" s="15"/>
      <c r="I33" s="15" t="s">
        <v>58</v>
      </c>
      <c r="J33" s="15"/>
      <c r="K33" s="16" t="s">
        <v>63</v>
      </c>
      <c r="L33" s="16"/>
      <c r="M33" s="17">
        <f>440000</f>
        <v>440000</v>
      </c>
      <c r="N33" s="17"/>
      <c r="O33" s="17">
        <f>401790.73</f>
        <v>401790.73</v>
      </c>
      <c r="P33" s="17"/>
      <c r="Q33" s="17"/>
      <c r="R33" s="17"/>
      <c r="S33" s="17"/>
      <c r="T33" s="18">
        <f>38209.27</f>
        <v>38209.27</v>
      </c>
      <c r="U33" s="18"/>
    </row>
    <row r="34" spans="1:21" s="1" customFormat="1" ht="13.5" customHeight="1">
      <c r="A34" s="14" t="s">
        <v>40</v>
      </c>
      <c r="B34" s="14"/>
      <c r="C34" s="14"/>
      <c r="D34" s="14"/>
      <c r="E34" s="14"/>
      <c r="F34" s="14"/>
      <c r="G34" s="15" t="s">
        <v>17</v>
      </c>
      <c r="H34" s="15"/>
      <c r="I34" s="15" t="s">
        <v>64</v>
      </c>
      <c r="J34" s="15"/>
      <c r="K34" s="16" t="s">
        <v>41</v>
      </c>
      <c r="L34" s="16"/>
      <c r="M34" s="17">
        <f>25000</f>
        <v>25000</v>
      </c>
      <c r="N34" s="17"/>
      <c r="O34" s="17">
        <f>11758</f>
        <v>11758</v>
      </c>
      <c r="P34" s="17"/>
      <c r="Q34" s="17"/>
      <c r="R34" s="17"/>
      <c r="S34" s="17"/>
      <c r="T34" s="18">
        <f>13242</f>
        <v>13242</v>
      </c>
      <c r="U34" s="18"/>
    </row>
    <row r="35" spans="1:21" s="1" customFormat="1" ht="13.5" customHeight="1">
      <c r="A35" s="14" t="s">
        <v>40</v>
      </c>
      <c r="B35" s="14"/>
      <c r="C35" s="14"/>
      <c r="D35" s="14"/>
      <c r="E35" s="14"/>
      <c r="F35" s="14"/>
      <c r="G35" s="15" t="s">
        <v>17</v>
      </c>
      <c r="H35" s="15"/>
      <c r="I35" s="15" t="s">
        <v>65</v>
      </c>
      <c r="J35" s="15"/>
      <c r="K35" s="16" t="s">
        <v>41</v>
      </c>
      <c r="L35" s="16"/>
      <c r="M35" s="17">
        <f>36000</f>
        <v>36000</v>
      </c>
      <c r="N35" s="17"/>
      <c r="O35" s="17">
        <f>28604</f>
        <v>28604</v>
      </c>
      <c r="P35" s="17"/>
      <c r="Q35" s="17"/>
      <c r="R35" s="17"/>
      <c r="S35" s="17"/>
      <c r="T35" s="18">
        <f>7396</f>
        <v>7396</v>
      </c>
      <c r="U35" s="18"/>
    </row>
    <row r="36" spans="1:21" s="1" customFormat="1" ht="13.5" customHeight="1">
      <c r="A36" s="14" t="s">
        <v>37</v>
      </c>
      <c r="B36" s="14"/>
      <c r="C36" s="14"/>
      <c r="D36" s="14"/>
      <c r="E36" s="14"/>
      <c r="F36" s="14"/>
      <c r="G36" s="15" t="s">
        <v>17</v>
      </c>
      <c r="H36" s="15"/>
      <c r="I36" s="15" t="s">
        <v>66</v>
      </c>
      <c r="J36" s="15"/>
      <c r="K36" s="16" t="s">
        <v>39</v>
      </c>
      <c r="L36" s="16"/>
      <c r="M36" s="17">
        <f>0</f>
        <v>0</v>
      </c>
      <c r="N36" s="17"/>
      <c r="O36" s="17">
        <f>0</f>
        <v>0</v>
      </c>
      <c r="P36" s="17"/>
      <c r="Q36" s="17"/>
      <c r="R36" s="17"/>
      <c r="S36" s="17"/>
      <c r="T36" s="20" t="s">
        <v>12</v>
      </c>
      <c r="U36" s="20"/>
    </row>
    <row r="37" spans="1:21" s="1" customFormat="1" ht="13.5" customHeight="1">
      <c r="A37" s="14" t="s">
        <v>40</v>
      </c>
      <c r="B37" s="14"/>
      <c r="C37" s="14"/>
      <c r="D37" s="14"/>
      <c r="E37" s="14"/>
      <c r="F37" s="14"/>
      <c r="G37" s="15" t="s">
        <v>17</v>
      </c>
      <c r="H37" s="15"/>
      <c r="I37" s="15" t="s">
        <v>66</v>
      </c>
      <c r="J37" s="15"/>
      <c r="K37" s="16" t="s">
        <v>41</v>
      </c>
      <c r="L37" s="16"/>
      <c r="M37" s="17">
        <f>0</f>
        <v>0</v>
      </c>
      <c r="N37" s="17"/>
      <c r="O37" s="19" t="s">
        <v>12</v>
      </c>
      <c r="P37" s="19"/>
      <c r="Q37" s="19"/>
      <c r="R37" s="19"/>
      <c r="S37" s="19"/>
      <c r="T37" s="20" t="s">
        <v>12</v>
      </c>
      <c r="U37" s="20"/>
    </row>
    <row r="38" spans="1:21" s="1" customFormat="1" ht="13.5" customHeight="1">
      <c r="A38" s="14" t="s">
        <v>44</v>
      </c>
      <c r="B38" s="14"/>
      <c r="C38" s="14"/>
      <c r="D38" s="14"/>
      <c r="E38" s="14"/>
      <c r="F38" s="14"/>
      <c r="G38" s="15" t="s">
        <v>17</v>
      </c>
      <c r="H38" s="15"/>
      <c r="I38" s="15" t="s">
        <v>66</v>
      </c>
      <c r="J38" s="15"/>
      <c r="K38" s="16" t="s">
        <v>45</v>
      </c>
      <c r="L38" s="16"/>
      <c r="M38" s="17">
        <f>10000</f>
        <v>10000</v>
      </c>
      <c r="N38" s="17"/>
      <c r="O38" s="17">
        <f>10000</f>
        <v>10000</v>
      </c>
      <c r="P38" s="17"/>
      <c r="Q38" s="17"/>
      <c r="R38" s="17"/>
      <c r="S38" s="17"/>
      <c r="T38" s="18">
        <f>0</f>
        <v>0</v>
      </c>
      <c r="U38" s="18"/>
    </row>
    <row r="39" spans="1:21" s="1" customFormat="1" ht="13.5" customHeight="1">
      <c r="A39" s="14" t="s">
        <v>46</v>
      </c>
      <c r="B39" s="14"/>
      <c r="C39" s="14"/>
      <c r="D39" s="14"/>
      <c r="E39" s="14"/>
      <c r="F39" s="14"/>
      <c r="G39" s="15" t="s">
        <v>17</v>
      </c>
      <c r="H39" s="15"/>
      <c r="I39" s="15" t="s">
        <v>66</v>
      </c>
      <c r="J39" s="15"/>
      <c r="K39" s="16" t="s">
        <v>48</v>
      </c>
      <c r="L39" s="16"/>
      <c r="M39" s="17">
        <f>25000</f>
        <v>25000</v>
      </c>
      <c r="N39" s="17"/>
      <c r="O39" s="17">
        <f>25000</f>
        <v>25000</v>
      </c>
      <c r="P39" s="17"/>
      <c r="Q39" s="17"/>
      <c r="R39" s="17"/>
      <c r="S39" s="17"/>
      <c r="T39" s="18">
        <f>0</f>
        <v>0</v>
      </c>
      <c r="U39" s="18"/>
    </row>
    <row r="40" spans="1:21" s="1" customFormat="1" ht="13.5" customHeight="1">
      <c r="A40" s="14" t="s">
        <v>67</v>
      </c>
      <c r="B40" s="14"/>
      <c r="C40" s="14"/>
      <c r="D40" s="14"/>
      <c r="E40" s="14"/>
      <c r="F40" s="14"/>
      <c r="G40" s="15" t="s">
        <v>17</v>
      </c>
      <c r="H40" s="15"/>
      <c r="I40" s="15" t="s">
        <v>68</v>
      </c>
      <c r="J40" s="15"/>
      <c r="K40" s="16" t="s">
        <v>69</v>
      </c>
      <c r="L40" s="16"/>
      <c r="M40" s="17">
        <f>74991.08</f>
        <v>74991.08</v>
      </c>
      <c r="N40" s="17"/>
      <c r="O40" s="17">
        <f>74991</f>
        <v>74991</v>
      </c>
      <c r="P40" s="17"/>
      <c r="Q40" s="17"/>
      <c r="R40" s="17"/>
      <c r="S40" s="17"/>
      <c r="T40" s="18">
        <f>0.08</f>
        <v>0.08</v>
      </c>
      <c r="U40" s="18"/>
    </row>
    <row r="41" spans="1:21" s="1" customFormat="1" ht="13.5" customHeight="1">
      <c r="A41" s="14" t="s">
        <v>18</v>
      </c>
      <c r="B41" s="14"/>
      <c r="C41" s="14"/>
      <c r="D41" s="14"/>
      <c r="E41" s="14"/>
      <c r="F41" s="14"/>
      <c r="G41" s="15" t="s">
        <v>17</v>
      </c>
      <c r="H41" s="15"/>
      <c r="I41" s="15" t="s">
        <v>70</v>
      </c>
      <c r="J41" s="15"/>
      <c r="K41" s="16" t="s">
        <v>20</v>
      </c>
      <c r="L41" s="16"/>
      <c r="M41" s="17">
        <f>188462</f>
        <v>188462</v>
      </c>
      <c r="N41" s="17"/>
      <c r="O41" s="17">
        <f>168757.94</f>
        <v>168757.94</v>
      </c>
      <c r="P41" s="17"/>
      <c r="Q41" s="17"/>
      <c r="R41" s="17"/>
      <c r="S41" s="17"/>
      <c r="T41" s="18">
        <f>19704.06</f>
        <v>19704.06</v>
      </c>
      <c r="U41" s="18"/>
    </row>
    <row r="42" spans="1:21" s="1" customFormat="1" ht="13.5" customHeight="1">
      <c r="A42" s="14" t="s">
        <v>27</v>
      </c>
      <c r="B42" s="14"/>
      <c r="C42" s="14"/>
      <c r="D42" s="14"/>
      <c r="E42" s="14"/>
      <c r="F42" s="14"/>
      <c r="G42" s="15" t="s">
        <v>17</v>
      </c>
      <c r="H42" s="15"/>
      <c r="I42" s="15" t="s">
        <v>71</v>
      </c>
      <c r="J42" s="15"/>
      <c r="K42" s="16" t="s">
        <v>29</v>
      </c>
      <c r="L42" s="16"/>
      <c r="M42" s="17">
        <f>69538</f>
        <v>69538</v>
      </c>
      <c r="N42" s="17"/>
      <c r="O42" s="17">
        <f>69538</f>
        <v>69538</v>
      </c>
      <c r="P42" s="17"/>
      <c r="Q42" s="17"/>
      <c r="R42" s="17"/>
      <c r="S42" s="17"/>
      <c r="T42" s="18">
        <f>0</f>
        <v>0</v>
      </c>
      <c r="U42" s="18"/>
    </row>
    <row r="43" spans="1:21" s="1" customFormat="1" ht="13.5" customHeight="1">
      <c r="A43" s="14" t="s">
        <v>21</v>
      </c>
      <c r="B43" s="14"/>
      <c r="C43" s="14"/>
      <c r="D43" s="14"/>
      <c r="E43" s="14"/>
      <c r="F43" s="14"/>
      <c r="G43" s="15" t="s">
        <v>17</v>
      </c>
      <c r="H43" s="15"/>
      <c r="I43" s="15" t="s">
        <v>72</v>
      </c>
      <c r="J43" s="15"/>
      <c r="K43" s="16" t="s">
        <v>23</v>
      </c>
      <c r="L43" s="16"/>
      <c r="M43" s="17">
        <f>70200</f>
        <v>70200</v>
      </c>
      <c r="N43" s="17"/>
      <c r="O43" s="17">
        <f>45604.94</f>
        <v>45604.94</v>
      </c>
      <c r="P43" s="17"/>
      <c r="Q43" s="17"/>
      <c r="R43" s="17"/>
      <c r="S43" s="17"/>
      <c r="T43" s="18">
        <f>24595.06</f>
        <v>24595.06</v>
      </c>
      <c r="U43" s="18"/>
    </row>
    <row r="44" spans="1:21" s="1" customFormat="1" ht="13.5" customHeight="1">
      <c r="A44" s="14" t="s">
        <v>31</v>
      </c>
      <c r="B44" s="14"/>
      <c r="C44" s="14"/>
      <c r="D44" s="14"/>
      <c r="E44" s="14"/>
      <c r="F44" s="14"/>
      <c r="G44" s="15" t="s">
        <v>17</v>
      </c>
      <c r="H44" s="15"/>
      <c r="I44" s="15" t="s">
        <v>73</v>
      </c>
      <c r="J44" s="15"/>
      <c r="K44" s="16" t="s">
        <v>33</v>
      </c>
      <c r="L44" s="16"/>
      <c r="M44" s="17">
        <f>0</f>
        <v>0</v>
      </c>
      <c r="N44" s="17"/>
      <c r="O44" s="19" t="s">
        <v>12</v>
      </c>
      <c r="P44" s="19"/>
      <c r="Q44" s="19"/>
      <c r="R44" s="19"/>
      <c r="S44" s="19"/>
      <c r="T44" s="20" t="s">
        <v>12</v>
      </c>
      <c r="U44" s="20"/>
    </row>
    <row r="45" spans="1:21" s="1" customFormat="1" ht="13.5" customHeight="1">
      <c r="A45" s="14" t="s">
        <v>31</v>
      </c>
      <c r="B45" s="14"/>
      <c r="C45" s="14"/>
      <c r="D45" s="14"/>
      <c r="E45" s="14"/>
      <c r="F45" s="14"/>
      <c r="G45" s="15" t="s">
        <v>17</v>
      </c>
      <c r="H45" s="15"/>
      <c r="I45" s="15" t="s">
        <v>74</v>
      </c>
      <c r="J45" s="15"/>
      <c r="K45" s="16" t="s">
        <v>33</v>
      </c>
      <c r="L45" s="16"/>
      <c r="M45" s="17">
        <f>20173.23</f>
        <v>20173.23</v>
      </c>
      <c r="N45" s="17"/>
      <c r="O45" s="17">
        <f>13982.44</f>
        <v>13982.44</v>
      </c>
      <c r="P45" s="17"/>
      <c r="Q45" s="17"/>
      <c r="R45" s="17"/>
      <c r="S45" s="17"/>
      <c r="T45" s="18">
        <f>6190.79</f>
        <v>6190.79</v>
      </c>
      <c r="U45" s="18"/>
    </row>
    <row r="46" spans="1:21" s="1" customFormat="1" ht="13.5" customHeight="1">
      <c r="A46" s="14" t="s">
        <v>57</v>
      </c>
      <c r="B46" s="14"/>
      <c r="C46" s="14"/>
      <c r="D46" s="14"/>
      <c r="E46" s="14"/>
      <c r="F46" s="14"/>
      <c r="G46" s="15" t="s">
        <v>17</v>
      </c>
      <c r="H46" s="15"/>
      <c r="I46" s="15" t="s">
        <v>74</v>
      </c>
      <c r="J46" s="15"/>
      <c r="K46" s="16" t="s">
        <v>59</v>
      </c>
      <c r="L46" s="16"/>
      <c r="M46" s="17">
        <f>45426.77</f>
        <v>45426.77</v>
      </c>
      <c r="N46" s="17"/>
      <c r="O46" s="17">
        <f>35724.58</f>
        <v>35724.58</v>
      </c>
      <c r="P46" s="17"/>
      <c r="Q46" s="17"/>
      <c r="R46" s="17"/>
      <c r="S46" s="17"/>
      <c r="T46" s="18">
        <f>9702.19</f>
        <v>9702.19</v>
      </c>
      <c r="U46" s="18"/>
    </row>
    <row r="47" spans="1:21" s="1" customFormat="1" ht="13.5" customHeight="1">
      <c r="A47" s="14" t="s">
        <v>18</v>
      </c>
      <c r="B47" s="14"/>
      <c r="C47" s="14"/>
      <c r="D47" s="14"/>
      <c r="E47" s="14"/>
      <c r="F47" s="14"/>
      <c r="G47" s="15" t="s">
        <v>17</v>
      </c>
      <c r="H47" s="15"/>
      <c r="I47" s="15" t="s">
        <v>75</v>
      </c>
      <c r="J47" s="15"/>
      <c r="K47" s="16" t="s">
        <v>20</v>
      </c>
      <c r="L47" s="16"/>
      <c r="M47" s="17">
        <f>170000</f>
        <v>170000</v>
      </c>
      <c r="N47" s="17"/>
      <c r="O47" s="17">
        <f>107413.05</f>
        <v>107413.05</v>
      </c>
      <c r="P47" s="17"/>
      <c r="Q47" s="17"/>
      <c r="R47" s="17"/>
      <c r="S47" s="17"/>
      <c r="T47" s="18">
        <f>62586.95</f>
        <v>62586.95</v>
      </c>
      <c r="U47" s="18"/>
    </row>
    <row r="48" spans="1:21" s="1" customFormat="1" ht="13.5" customHeight="1">
      <c r="A48" s="14" t="s">
        <v>27</v>
      </c>
      <c r="B48" s="14"/>
      <c r="C48" s="14"/>
      <c r="D48" s="14"/>
      <c r="E48" s="14"/>
      <c r="F48" s="14"/>
      <c r="G48" s="15" t="s">
        <v>17</v>
      </c>
      <c r="H48" s="15"/>
      <c r="I48" s="15" t="s">
        <v>76</v>
      </c>
      <c r="J48" s="15"/>
      <c r="K48" s="16" t="s">
        <v>29</v>
      </c>
      <c r="L48" s="16"/>
      <c r="M48" s="17">
        <f>6000</f>
        <v>6000</v>
      </c>
      <c r="N48" s="17"/>
      <c r="O48" s="19" t="s">
        <v>12</v>
      </c>
      <c r="P48" s="19"/>
      <c r="Q48" s="19"/>
      <c r="R48" s="19"/>
      <c r="S48" s="19"/>
      <c r="T48" s="18">
        <f>6000</f>
        <v>6000</v>
      </c>
      <c r="U48" s="18"/>
    </row>
    <row r="49" spans="1:21" s="1" customFormat="1" ht="13.5" customHeight="1">
      <c r="A49" s="14" t="s">
        <v>21</v>
      </c>
      <c r="B49" s="14"/>
      <c r="C49" s="14"/>
      <c r="D49" s="14"/>
      <c r="E49" s="14"/>
      <c r="F49" s="14"/>
      <c r="G49" s="15" t="s">
        <v>17</v>
      </c>
      <c r="H49" s="15"/>
      <c r="I49" s="15" t="s">
        <v>77</v>
      </c>
      <c r="J49" s="15"/>
      <c r="K49" s="16" t="s">
        <v>23</v>
      </c>
      <c r="L49" s="16"/>
      <c r="M49" s="17">
        <f>54000</f>
        <v>54000</v>
      </c>
      <c r="N49" s="17"/>
      <c r="O49" s="17">
        <f>32438.73</f>
        <v>32438.73</v>
      </c>
      <c r="P49" s="17"/>
      <c r="Q49" s="17"/>
      <c r="R49" s="17"/>
      <c r="S49" s="17"/>
      <c r="T49" s="18">
        <f>21561.27</f>
        <v>21561.27</v>
      </c>
      <c r="U49" s="18"/>
    </row>
    <row r="50" spans="1:21" s="1" customFormat="1" ht="13.5" customHeight="1">
      <c r="A50" s="14" t="s">
        <v>35</v>
      </c>
      <c r="B50" s="14"/>
      <c r="C50" s="14"/>
      <c r="D50" s="14"/>
      <c r="E50" s="14"/>
      <c r="F50" s="14"/>
      <c r="G50" s="15" t="s">
        <v>17</v>
      </c>
      <c r="H50" s="15"/>
      <c r="I50" s="15" t="s">
        <v>78</v>
      </c>
      <c r="J50" s="15"/>
      <c r="K50" s="16" t="s">
        <v>36</v>
      </c>
      <c r="L50" s="16"/>
      <c r="M50" s="17">
        <f>0</f>
        <v>0</v>
      </c>
      <c r="N50" s="17"/>
      <c r="O50" s="19" t="s">
        <v>12</v>
      </c>
      <c r="P50" s="19"/>
      <c r="Q50" s="19"/>
      <c r="R50" s="19"/>
      <c r="S50" s="19"/>
      <c r="T50" s="20" t="s">
        <v>12</v>
      </c>
      <c r="U50" s="20"/>
    </row>
    <row r="51" spans="1:21" s="1" customFormat="1" ht="13.5" customHeight="1">
      <c r="A51" s="14" t="s">
        <v>35</v>
      </c>
      <c r="B51" s="14"/>
      <c r="C51" s="14"/>
      <c r="D51" s="14"/>
      <c r="E51" s="14"/>
      <c r="F51" s="14"/>
      <c r="G51" s="15" t="s">
        <v>17</v>
      </c>
      <c r="H51" s="15"/>
      <c r="I51" s="15" t="s">
        <v>79</v>
      </c>
      <c r="J51" s="15"/>
      <c r="K51" s="16" t="s">
        <v>36</v>
      </c>
      <c r="L51" s="16"/>
      <c r="M51" s="17">
        <f>76000</f>
        <v>76000</v>
      </c>
      <c r="N51" s="17"/>
      <c r="O51" s="19" t="s">
        <v>12</v>
      </c>
      <c r="P51" s="19"/>
      <c r="Q51" s="19"/>
      <c r="R51" s="19"/>
      <c r="S51" s="19"/>
      <c r="T51" s="18">
        <f>76000</f>
        <v>76000</v>
      </c>
      <c r="U51" s="18"/>
    </row>
    <row r="52" spans="1:21" s="1" customFormat="1" ht="13.5" customHeight="1">
      <c r="A52" s="14" t="s">
        <v>35</v>
      </c>
      <c r="B52" s="14"/>
      <c r="C52" s="14"/>
      <c r="D52" s="14"/>
      <c r="E52" s="14"/>
      <c r="F52" s="14"/>
      <c r="G52" s="15" t="s">
        <v>17</v>
      </c>
      <c r="H52" s="15"/>
      <c r="I52" s="15" t="s">
        <v>80</v>
      </c>
      <c r="J52" s="15"/>
      <c r="K52" s="16" t="s">
        <v>36</v>
      </c>
      <c r="L52" s="16"/>
      <c r="M52" s="17">
        <f>0</f>
        <v>0</v>
      </c>
      <c r="N52" s="17"/>
      <c r="O52" s="19" t="s">
        <v>12</v>
      </c>
      <c r="P52" s="19"/>
      <c r="Q52" s="19"/>
      <c r="R52" s="19"/>
      <c r="S52" s="19"/>
      <c r="T52" s="20" t="s">
        <v>12</v>
      </c>
      <c r="U52" s="20"/>
    </row>
    <row r="53" spans="1:21" s="1" customFormat="1" ht="13.5" customHeight="1">
      <c r="A53" s="14" t="s">
        <v>60</v>
      </c>
      <c r="B53" s="14"/>
      <c r="C53" s="14"/>
      <c r="D53" s="14"/>
      <c r="E53" s="14"/>
      <c r="F53" s="14"/>
      <c r="G53" s="15" t="s">
        <v>17</v>
      </c>
      <c r="H53" s="15"/>
      <c r="I53" s="15" t="s">
        <v>80</v>
      </c>
      <c r="J53" s="15"/>
      <c r="K53" s="16" t="s">
        <v>61</v>
      </c>
      <c r="L53" s="16"/>
      <c r="M53" s="17">
        <f>121500</f>
        <v>121500</v>
      </c>
      <c r="N53" s="17"/>
      <c r="O53" s="17">
        <f>121500</f>
        <v>121500</v>
      </c>
      <c r="P53" s="17"/>
      <c r="Q53" s="17"/>
      <c r="R53" s="17"/>
      <c r="S53" s="17"/>
      <c r="T53" s="18">
        <f>0</f>
        <v>0</v>
      </c>
      <c r="U53" s="18"/>
    </row>
    <row r="54" spans="1:21" s="1" customFormat="1" ht="13.5" customHeight="1">
      <c r="A54" s="14" t="s">
        <v>62</v>
      </c>
      <c r="B54" s="14"/>
      <c r="C54" s="14"/>
      <c r="D54" s="14"/>
      <c r="E54" s="14"/>
      <c r="F54" s="14"/>
      <c r="G54" s="15" t="s">
        <v>17</v>
      </c>
      <c r="H54" s="15"/>
      <c r="I54" s="15" t="s">
        <v>81</v>
      </c>
      <c r="J54" s="15"/>
      <c r="K54" s="16" t="s">
        <v>63</v>
      </c>
      <c r="L54" s="16"/>
      <c r="M54" s="17">
        <f>5460</f>
        <v>5460</v>
      </c>
      <c r="N54" s="17"/>
      <c r="O54" s="17">
        <f>5460</f>
        <v>5460</v>
      </c>
      <c r="P54" s="17"/>
      <c r="Q54" s="17"/>
      <c r="R54" s="17"/>
      <c r="S54" s="17"/>
      <c r="T54" s="18">
        <f>0</f>
        <v>0</v>
      </c>
      <c r="U54" s="18"/>
    </row>
    <row r="55" spans="1:21" s="1" customFormat="1" ht="13.5" customHeight="1">
      <c r="A55" s="14" t="s">
        <v>54</v>
      </c>
      <c r="B55" s="14"/>
      <c r="C55" s="14"/>
      <c r="D55" s="14"/>
      <c r="E55" s="14"/>
      <c r="F55" s="14"/>
      <c r="G55" s="15" t="s">
        <v>17</v>
      </c>
      <c r="H55" s="15"/>
      <c r="I55" s="15" t="s">
        <v>82</v>
      </c>
      <c r="J55" s="15"/>
      <c r="K55" s="16" t="s">
        <v>56</v>
      </c>
      <c r="L55" s="16"/>
      <c r="M55" s="17">
        <f>94540</f>
        <v>94540</v>
      </c>
      <c r="N55" s="17"/>
      <c r="O55" s="17">
        <f>32894.52</f>
        <v>32894.52</v>
      </c>
      <c r="P55" s="17"/>
      <c r="Q55" s="17"/>
      <c r="R55" s="17"/>
      <c r="S55" s="17"/>
      <c r="T55" s="18">
        <f>61645.48</f>
        <v>61645.48</v>
      </c>
      <c r="U55" s="18"/>
    </row>
    <row r="56" spans="1:21" s="1" customFormat="1" ht="13.5" customHeight="1">
      <c r="A56" s="14" t="s">
        <v>35</v>
      </c>
      <c r="B56" s="14"/>
      <c r="C56" s="14"/>
      <c r="D56" s="14"/>
      <c r="E56" s="14"/>
      <c r="F56" s="14"/>
      <c r="G56" s="15" t="s">
        <v>17</v>
      </c>
      <c r="H56" s="15"/>
      <c r="I56" s="15" t="s">
        <v>82</v>
      </c>
      <c r="J56" s="15"/>
      <c r="K56" s="16" t="s">
        <v>36</v>
      </c>
      <c r="L56" s="16"/>
      <c r="M56" s="17">
        <f>204000</f>
        <v>204000</v>
      </c>
      <c r="N56" s="17"/>
      <c r="O56" s="19" t="s">
        <v>12</v>
      </c>
      <c r="P56" s="19"/>
      <c r="Q56" s="19"/>
      <c r="R56" s="19"/>
      <c r="S56" s="19"/>
      <c r="T56" s="18">
        <f>204000</f>
        <v>204000</v>
      </c>
      <c r="U56" s="18"/>
    </row>
    <row r="57" spans="1:21" s="1" customFormat="1" ht="13.5" customHeight="1">
      <c r="A57" s="14" t="s">
        <v>60</v>
      </c>
      <c r="B57" s="14"/>
      <c r="C57" s="14"/>
      <c r="D57" s="14"/>
      <c r="E57" s="14"/>
      <c r="F57" s="14"/>
      <c r="G57" s="15" t="s">
        <v>17</v>
      </c>
      <c r="H57" s="15"/>
      <c r="I57" s="15" t="s">
        <v>83</v>
      </c>
      <c r="J57" s="15"/>
      <c r="K57" s="16" t="s">
        <v>61</v>
      </c>
      <c r="L57" s="16"/>
      <c r="M57" s="17">
        <f>53100</f>
        <v>53100</v>
      </c>
      <c r="N57" s="17"/>
      <c r="O57" s="19" t="s">
        <v>12</v>
      </c>
      <c r="P57" s="19"/>
      <c r="Q57" s="19"/>
      <c r="R57" s="19"/>
      <c r="S57" s="19"/>
      <c r="T57" s="18">
        <f>53100</f>
        <v>53100</v>
      </c>
      <c r="U57" s="18"/>
    </row>
    <row r="58" spans="1:21" s="1" customFormat="1" ht="13.5" customHeight="1">
      <c r="A58" s="14" t="s">
        <v>60</v>
      </c>
      <c r="B58" s="14"/>
      <c r="C58" s="14"/>
      <c r="D58" s="14"/>
      <c r="E58" s="14"/>
      <c r="F58" s="14"/>
      <c r="G58" s="15" t="s">
        <v>17</v>
      </c>
      <c r="H58" s="15"/>
      <c r="I58" s="15" t="s">
        <v>84</v>
      </c>
      <c r="J58" s="15"/>
      <c r="K58" s="16" t="s">
        <v>61</v>
      </c>
      <c r="L58" s="16"/>
      <c r="M58" s="17">
        <f>22757</f>
        <v>22757</v>
      </c>
      <c r="N58" s="17"/>
      <c r="O58" s="19" t="s">
        <v>12</v>
      </c>
      <c r="P58" s="19"/>
      <c r="Q58" s="19"/>
      <c r="R58" s="19"/>
      <c r="S58" s="19"/>
      <c r="T58" s="18">
        <f>22757</f>
        <v>22757</v>
      </c>
      <c r="U58" s="18"/>
    </row>
    <row r="59" spans="1:21" s="1" customFormat="1" ht="13.5" customHeight="1">
      <c r="A59" s="14" t="s">
        <v>18</v>
      </c>
      <c r="B59" s="14"/>
      <c r="C59" s="14"/>
      <c r="D59" s="14"/>
      <c r="E59" s="14"/>
      <c r="F59" s="14"/>
      <c r="G59" s="15" t="s">
        <v>17</v>
      </c>
      <c r="H59" s="15"/>
      <c r="I59" s="15" t="s">
        <v>85</v>
      </c>
      <c r="J59" s="15"/>
      <c r="K59" s="16" t="s">
        <v>20</v>
      </c>
      <c r="L59" s="16"/>
      <c r="M59" s="17">
        <f>376772.16</f>
        <v>376772.16</v>
      </c>
      <c r="N59" s="17"/>
      <c r="O59" s="17">
        <f>315603.94</f>
        <v>315603.94</v>
      </c>
      <c r="P59" s="17"/>
      <c r="Q59" s="17"/>
      <c r="R59" s="17"/>
      <c r="S59" s="17"/>
      <c r="T59" s="18">
        <f>61168.22</f>
        <v>61168.22</v>
      </c>
      <c r="U59" s="18"/>
    </row>
    <row r="60" spans="1:21" s="1" customFormat="1" ht="13.5" customHeight="1">
      <c r="A60" s="14" t="s">
        <v>21</v>
      </c>
      <c r="B60" s="14"/>
      <c r="C60" s="14"/>
      <c r="D60" s="14"/>
      <c r="E60" s="14"/>
      <c r="F60" s="14"/>
      <c r="G60" s="15" t="s">
        <v>17</v>
      </c>
      <c r="H60" s="15"/>
      <c r="I60" s="15" t="s">
        <v>86</v>
      </c>
      <c r="J60" s="15"/>
      <c r="K60" s="16" t="s">
        <v>23</v>
      </c>
      <c r="L60" s="16"/>
      <c r="M60" s="17">
        <f>108063.5</f>
        <v>108063.5</v>
      </c>
      <c r="N60" s="17"/>
      <c r="O60" s="17">
        <f>82512.81</f>
        <v>82512.81</v>
      </c>
      <c r="P60" s="17"/>
      <c r="Q60" s="17"/>
      <c r="R60" s="17"/>
      <c r="S60" s="17"/>
      <c r="T60" s="18">
        <f>25550.69</f>
        <v>25550.69</v>
      </c>
      <c r="U60" s="18"/>
    </row>
    <row r="61" spans="1:21" s="1" customFormat="1" ht="13.5" customHeight="1">
      <c r="A61" s="14" t="s">
        <v>18</v>
      </c>
      <c r="B61" s="14"/>
      <c r="C61" s="14"/>
      <c r="D61" s="14"/>
      <c r="E61" s="14"/>
      <c r="F61" s="14"/>
      <c r="G61" s="15" t="s">
        <v>17</v>
      </c>
      <c r="H61" s="15"/>
      <c r="I61" s="15" t="s">
        <v>87</v>
      </c>
      <c r="J61" s="15"/>
      <c r="K61" s="16" t="s">
        <v>20</v>
      </c>
      <c r="L61" s="16"/>
      <c r="M61" s="17">
        <f>1061000</f>
        <v>1061000</v>
      </c>
      <c r="N61" s="17"/>
      <c r="O61" s="17">
        <f>941667.86</f>
        <v>941667.86</v>
      </c>
      <c r="P61" s="17"/>
      <c r="Q61" s="17"/>
      <c r="R61" s="17"/>
      <c r="S61" s="17"/>
      <c r="T61" s="18">
        <f>119332.14</f>
        <v>119332.14</v>
      </c>
      <c r="U61" s="18"/>
    </row>
    <row r="62" spans="1:21" s="1" customFormat="1" ht="13.5" customHeight="1">
      <c r="A62" s="14" t="s">
        <v>21</v>
      </c>
      <c r="B62" s="14"/>
      <c r="C62" s="14"/>
      <c r="D62" s="14"/>
      <c r="E62" s="14"/>
      <c r="F62" s="14"/>
      <c r="G62" s="15" t="s">
        <v>17</v>
      </c>
      <c r="H62" s="15"/>
      <c r="I62" s="15" t="s">
        <v>88</v>
      </c>
      <c r="J62" s="15"/>
      <c r="K62" s="16" t="s">
        <v>23</v>
      </c>
      <c r="L62" s="16"/>
      <c r="M62" s="17">
        <f>325129</f>
        <v>325129</v>
      </c>
      <c r="N62" s="17"/>
      <c r="O62" s="17">
        <f>276450.28</f>
        <v>276450.28</v>
      </c>
      <c r="P62" s="17"/>
      <c r="Q62" s="17"/>
      <c r="R62" s="17"/>
      <c r="S62" s="17"/>
      <c r="T62" s="18">
        <f>48678.72</f>
        <v>48678.72</v>
      </c>
      <c r="U62" s="18"/>
    </row>
    <row r="63" spans="1:21" s="1" customFormat="1" ht="13.5" customHeight="1">
      <c r="A63" s="14" t="s">
        <v>89</v>
      </c>
      <c r="B63" s="14"/>
      <c r="C63" s="14"/>
      <c r="D63" s="14"/>
      <c r="E63" s="14"/>
      <c r="F63" s="14"/>
      <c r="G63" s="15" t="s">
        <v>17</v>
      </c>
      <c r="H63" s="15"/>
      <c r="I63" s="15" t="s">
        <v>90</v>
      </c>
      <c r="J63" s="15"/>
      <c r="K63" s="16" t="s">
        <v>91</v>
      </c>
      <c r="L63" s="16"/>
      <c r="M63" s="17">
        <f>4958990.96</f>
        <v>4958990.96</v>
      </c>
      <c r="N63" s="17"/>
      <c r="O63" s="17">
        <f>3251921.16</f>
        <v>3251921.16</v>
      </c>
      <c r="P63" s="17"/>
      <c r="Q63" s="17"/>
      <c r="R63" s="17"/>
      <c r="S63" s="17"/>
      <c r="T63" s="18">
        <f>1707069.8</f>
        <v>1707069.8</v>
      </c>
      <c r="U63" s="18"/>
    </row>
    <row r="64" spans="1:21" s="1" customFormat="1" ht="13.5" customHeight="1">
      <c r="A64" s="14" t="s">
        <v>54</v>
      </c>
      <c r="B64" s="14"/>
      <c r="C64" s="14"/>
      <c r="D64" s="14"/>
      <c r="E64" s="14"/>
      <c r="F64" s="14"/>
      <c r="G64" s="15" t="s">
        <v>17</v>
      </c>
      <c r="H64" s="15"/>
      <c r="I64" s="15" t="s">
        <v>92</v>
      </c>
      <c r="J64" s="15"/>
      <c r="K64" s="16" t="s">
        <v>56</v>
      </c>
      <c r="L64" s="16"/>
      <c r="M64" s="17">
        <f>1585700</f>
        <v>1585700</v>
      </c>
      <c r="N64" s="17"/>
      <c r="O64" s="17">
        <f>1585700</f>
        <v>1585700</v>
      </c>
      <c r="P64" s="17"/>
      <c r="Q64" s="17"/>
      <c r="R64" s="17"/>
      <c r="S64" s="17"/>
      <c r="T64" s="18">
        <f>0</f>
        <v>0</v>
      </c>
      <c r="U64" s="18"/>
    </row>
    <row r="65" spans="1:21" s="1" customFormat="1" ht="13.5" customHeight="1">
      <c r="A65" s="14" t="s">
        <v>54</v>
      </c>
      <c r="B65" s="14"/>
      <c r="C65" s="14"/>
      <c r="D65" s="14"/>
      <c r="E65" s="14"/>
      <c r="F65" s="14"/>
      <c r="G65" s="15" t="s">
        <v>17</v>
      </c>
      <c r="H65" s="15"/>
      <c r="I65" s="15" t="s">
        <v>93</v>
      </c>
      <c r="J65" s="15"/>
      <c r="K65" s="16" t="s">
        <v>56</v>
      </c>
      <c r="L65" s="16"/>
      <c r="M65" s="17">
        <f>3500000</f>
        <v>3500000</v>
      </c>
      <c r="N65" s="17"/>
      <c r="O65" s="17">
        <f>3500000</f>
        <v>3500000</v>
      </c>
      <c r="P65" s="17"/>
      <c r="Q65" s="17"/>
      <c r="R65" s="17"/>
      <c r="S65" s="17"/>
      <c r="T65" s="18">
        <f>0</f>
        <v>0</v>
      </c>
      <c r="U65" s="18"/>
    </row>
    <row r="66" spans="1:21" s="1" customFormat="1" ht="13.5" customHeight="1">
      <c r="A66" s="14" t="s">
        <v>54</v>
      </c>
      <c r="B66" s="14"/>
      <c r="C66" s="14"/>
      <c r="D66" s="14"/>
      <c r="E66" s="14"/>
      <c r="F66" s="14"/>
      <c r="G66" s="15" t="s">
        <v>17</v>
      </c>
      <c r="H66" s="15"/>
      <c r="I66" s="15" t="s">
        <v>94</v>
      </c>
      <c r="J66" s="15"/>
      <c r="K66" s="16" t="s">
        <v>56</v>
      </c>
      <c r="L66" s="16"/>
      <c r="M66" s="17">
        <f>83458</f>
        <v>83458</v>
      </c>
      <c r="N66" s="17"/>
      <c r="O66" s="17">
        <f>83458</f>
        <v>83458</v>
      </c>
      <c r="P66" s="17"/>
      <c r="Q66" s="17"/>
      <c r="R66" s="17"/>
      <c r="S66" s="17"/>
      <c r="T66" s="18">
        <f>0</f>
        <v>0</v>
      </c>
      <c r="U66" s="18"/>
    </row>
    <row r="67" spans="1:21" s="1" customFormat="1" ht="13.5" customHeight="1">
      <c r="A67" s="14" t="s">
        <v>54</v>
      </c>
      <c r="B67" s="14"/>
      <c r="C67" s="14"/>
      <c r="D67" s="14"/>
      <c r="E67" s="14"/>
      <c r="F67" s="14"/>
      <c r="G67" s="15" t="s">
        <v>17</v>
      </c>
      <c r="H67" s="15"/>
      <c r="I67" s="15" t="s">
        <v>95</v>
      </c>
      <c r="J67" s="15"/>
      <c r="K67" s="16" t="s">
        <v>56</v>
      </c>
      <c r="L67" s="16"/>
      <c r="M67" s="17">
        <f>2348150</f>
        <v>2348150</v>
      </c>
      <c r="N67" s="17"/>
      <c r="O67" s="17">
        <f>2348150</f>
        <v>2348150</v>
      </c>
      <c r="P67" s="17"/>
      <c r="Q67" s="17"/>
      <c r="R67" s="17"/>
      <c r="S67" s="17"/>
      <c r="T67" s="18">
        <f>0</f>
        <v>0</v>
      </c>
      <c r="U67" s="18"/>
    </row>
    <row r="68" spans="1:21" s="1" customFormat="1" ht="13.5" customHeight="1">
      <c r="A68" s="14" t="s">
        <v>54</v>
      </c>
      <c r="B68" s="14"/>
      <c r="C68" s="14"/>
      <c r="D68" s="14"/>
      <c r="E68" s="14"/>
      <c r="F68" s="14"/>
      <c r="G68" s="15" t="s">
        <v>17</v>
      </c>
      <c r="H68" s="15"/>
      <c r="I68" s="15" t="s">
        <v>96</v>
      </c>
      <c r="J68" s="15"/>
      <c r="K68" s="16" t="s">
        <v>56</v>
      </c>
      <c r="L68" s="16"/>
      <c r="M68" s="17">
        <f>4500000</f>
        <v>4500000</v>
      </c>
      <c r="N68" s="17"/>
      <c r="O68" s="17">
        <f>3000000</f>
        <v>3000000</v>
      </c>
      <c r="P68" s="17"/>
      <c r="Q68" s="17"/>
      <c r="R68" s="17"/>
      <c r="S68" s="17"/>
      <c r="T68" s="18">
        <f>1500000</f>
        <v>1500000</v>
      </c>
      <c r="U68" s="18"/>
    </row>
    <row r="69" spans="1:21" s="1" customFormat="1" ht="13.5" customHeight="1">
      <c r="A69" s="14" t="s">
        <v>35</v>
      </c>
      <c r="B69" s="14"/>
      <c r="C69" s="14"/>
      <c r="D69" s="14"/>
      <c r="E69" s="14"/>
      <c r="F69" s="14"/>
      <c r="G69" s="15" t="s">
        <v>17</v>
      </c>
      <c r="H69" s="15"/>
      <c r="I69" s="15" t="s">
        <v>97</v>
      </c>
      <c r="J69" s="15"/>
      <c r="K69" s="16" t="s">
        <v>36</v>
      </c>
      <c r="L69" s="16"/>
      <c r="M69" s="17">
        <f>11800</f>
        <v>11800</v>
      </c>
      <c r="N69" s="17"/>
      <c r="O69" s="19" t="s">
        <v>12</v>
      </c>
      <c r="P69" s="19"/>
      <c r="Q69" s="19"/>
      <c r="R69" s="19"/>
      <c r="S69" s="19"/>
      <c r="T69" s="18">
        <f>11800</f>
        <v>11800</v>
      </c>
      <c r="U69" s="18"/>
    </row>
    <row r="70" spans="1:21" s="1" customFormat="1" ht="13.5" customHeight="1">
      <c r="A70" s="14" t="s">
        <v>31</v>
      </c>
      <c r="B70" s="14"/>
      <c r="C70" s="14"/>
      <c r="D70" s="14"/>
      <c r="E70" s="14"/>
      <c r="F70" s="14"/>
      <c r="G70" s="15" t="s">
        <v>17</v>
      </c>
      <c r="H70" s="15"/>
      <c r="I70" s="15" t="s">
        <v>98</v>
      </c>
      <c r="J70" s="15"/>
      <c r="K70" s="16" t="s">
        <v>33</v>
      </c>
      <c r="L70" s="16"/>
      <c r="M70" s="17">
        <f>0</f>
        <v>0</v>
      </c>
      <c r="N70" s="17"/>
      <c r="O70" s="19" t="s">
        <v>12</v>
      </c>
      <c r="P70" s="19"/>
      <c r="Q70" s="19"/>
      <c r="R70" s="19"/>
      <c r="S70" s="19"/>
      <c r="T70" s="20" t="s">
        <v>12</v>
      </c>
      <c r="U70" s="20"/>
    </row>
    <row r="71" spans="1:21" s="1" customFormat="1" ht="13.5" customHeight="1">
      <c r="A71" s="14" t="s">
        <v>35</v>
      </c>
      <c r="B71" s="14"/>
      <c r="C71" s="14"/>
      <c r="D71" s="14"/>
      <c r="E71" s="14"/>
      <c r="F71" s="14"/>
      <c r="G71" s="15" t="s">
        <v>17</v>
      </c>
      <c r="H71" s="15"/>
      <c r="I71" s="15" t="s">
        <v>98</v>
      </c>
      <c r="J71" s="15"/>
      <c r="K71" s="16" t="s">
        <v>36</v>
      </c>
      <c r="L71" s="16"/>
      <c r="M71" s="17">
        <f>0</f>
        <v>0</v>
      </c>
      <c r="N71" s="17"/>
      <c r="O71" s="19" t="s">
        <v>12</v>
      </c>
      <c r="P71" s="19"/>
      <c r="Q71" s="19"/>
      <c r="R71" s="19"/>
      <c r="S71" s="19"/>
      <c r="T71" s="20" t="s">
        <v>12</v>
      </c>
      <c r="U71" s="20"/>
    </row>
    <row r="72" spans="1:21" s="1" customFormat="1" ht="13.5" customHeight="1">
      <c r="A72" s="14" t="s">
        <v>31</v>
      </c>
      <c r="B72" s="14"/>
      <c r="C72" s="14"/>
      <c r="D72" s="14"/>
      <c r="E72" s="14"/>
      <c r="F72" s="14"/>
      <c r="G72" s="15" t="s">
        <v>17</v>
      </c>
      <c r="H72" s="15"/>
      <c r="I72" s="15" t="s">
        <v>99</v>
      </c>
      <c r="J72" s="15"/>
      <c r="K72" s="16" t="s">
        <v>33</v>
      </c>
      <c r="L72" s="16"/>
      <c r="M72" s="17">
        <f>260000</f>
        <v>260000</v>
      </c>
      <c r="N72" s="17"/>
      <c r="O72" s="17">
        <f>51128.43</f>
        <v>51128.43</v>
      </c>
      <c r="P72" s="17"/>
      <c r="Q72" s="17"/>
      <c r="R72" s="17"/>
      <c r="S72" s="17"/>
      <c r="T72" s="18">
        <f>208871.57</f>
        <v>208871.57</v>
      </c>
      <c r="U72" s="18"/>
    </row>
    <row r="73" spans="1:21" s="1" customFormat="1" ht="13.5" customHeight="1">
      <c r="A73" s="14" t="s">
        <v>35</v>
      </c>
      <c r="B73" s="14"/>
      <c r="C73" s="14"/>
      <c r="D73" s="14"/>
      <c r="E73" s="14"/>
      <c r="F73" s="14"/>
      <c r="G73" s="15" t="s">
        <v>17</v>
      </c>
      <c r="H73" s="15"/>
      <c r="I73" s="15" t="s">
        <v>99</v>
      </c>
      <c r="J73" s="15"/>
      <c r="K73" s="16" t="s">
        <v>36</v>
      </c>
      <c r="L73" s="16"/>
      <c r="M73" s="17">
        <f>561000</f>
        <v>561000</v>
      </c>
      <c r="N73" s="17"/>
      <c r="O73" s="17">
        <f>337547.03</f>
        <v>337547.03</v>
      </c>
      <c r="P73" s="17"/>
      <c r="Q73" s="17"/>
      <c r="R73" s="17"/>
      <c r="S73" s="17"/>
      <c r="T73" s="18">
        <f>223452.97</f>
        <v>223452.97</v>
      </c>
      <c r="U73" s="18"/>
    </row>
    <row r="74" spans="1:21" s="1" customFormat="1" ht="13.5" customHeight="1">
      <c r="A74" s="14" t="s">
        <v>35</v>
      </c>
      <c r="B74" s="14"/>
      <c r="C74" s="14"/>
      <c r="D74" s="14"/>
      <c r="E74" s="14"/>
      <c r="F74" s="14"/>
      <c r="G74" s="15" t="s">
        <v>17</v>
      </c>
      <c r="H74" s="15"/>
      <c r="I74" s="15" t="s">
        <v>100</v>
      </c>
      <c r="J74" s="15"/>
      <c r="K74" s="16" t="s">
        <v>36</v>
      </c>
      <c r="L74" s="16"/>
      <c r="M74" s="17">
        <f>383000</f>
        <v>383000</v>
      </c>
      <c r="N74" s="17"/>
      <c r="O74" s="17">
        <f>71499.99</f>
        <v>71499.99</v>
      </c>
      <c r="P74" s="17"/>
      <c r="Q74" s="17"/>
      <c r="R74" s="17"/>
      <c r="S74" s="17"/>
      <c r="T74" s="18">
        <f>311500.01</f>
        <v>311500.01</v>
      </c>
      <c r="U74" s="18"/>
    </row>
    <row r="75" spans="1:21" s="1" customFormat="1" ht="13.5" customHeight="1">
      <c r="A75" s="14" t="s">
        <v>54</v>
      </c>
      <c r="B75" s="14"/>
      <c r="C75" s="14"/>
      <c r="D75" s="14"/>
      <c r="E75" s="14"/>
      <c r="F75" s="14"/>
      <c r="G75" s="15" t="s">
        <v>17</v>
      </c>
      <c r="H75" s="15"/>
      <c r="I75" s="15" t="s">
        <v>101</v>
      </c>
      <c r="J75" s="15"/>
      <c r="K75" s="16" t="s">
        <v>56</v>
      </c>
      <c r="L75" s="16"/>
      <c r="M75" s="17">
        <f>1639909.09</f>
        <v>1639909.09</v>
      </c>
      <c r="N75" s="17"/>
      <c r="O75" s="17">
        <f>911833.98</f>
        <v>911833.98</v>
      </c>
      <c r="P75" s="17"/>
      <c r="Q75" s="17"/>
      <c r="R75" s="17"/>
      <c r="S75" s="17"/>
      <c r="T75" s="18">
        <f>728075.11</f>
        <v>728075.11</v>
      </c>
      <c r="U75" s="18"/>
    </row>
    <row r="76" spans="1:21" s="1" customFormat="1" ht="13.5" customHeight="1">
      <c r="A76" s="14" t="s">
        <v>54</v>
      </c>
      <c r="B76" s="14"/>
      <c r="C76" s="14"/>
      <c r="D76" s="14"/>
      <c r="E76" s="14"/>
      <c r="F76" s="14"/>
      <c r="G76" s="15" t="s">
        <v>17</v>
      </c>
      <c r="H76" s="15"/>
      <c r="I76" s="15" t="s">
        <v>102</v>
      </c>
      <c r="J76" s="15"/>
      <c r="K76" s="16" t="s">
        <v>56</v>
      </c>
      <c r="L76" s="16"/>
      <c r="M76" s="17">
        <f>1923090.91</f>
        <v>1923090.91</v>
      </c>
      <c r="N76" s="17"/>
      <c r="O76" s="17">
        <f>543515.4</f>
        <v>543515.4</v>
      </c>
      <c r="P76" s="17"/>
      <c r="Q76" s="17"/>
      <c r="R76" s="17"/>
      <c r="S76" s="17"/>
      <c r="T76" s="18">
        <f>1379575.51</f>
        <v>1379575.51</v>
      </c>
      <c r="U76" s="18"/>
    </row>
    <row r="77" spans="1:21" s="1" customFormat="1" ht="24" customHeight="1">
      <c r="A77" s="14" t="s">
        <v>103</v>
      </c>
      <c r="B77" s="14"/>
      <c r="C77" s="14"/>
      <c r="D77" s="14"/>
      <c r="E77" s="14"/>
      <c r="F77" s="14"/>
      <c r="G77" s="15" t="s">
        <v>17</v>
      </c>
      <c r="H77" s="15"/>
      <c r="I77" s="15" t="s">
        <v>104</v>
      </c>
      <c r="J77" s="15"/>
      <c r="K77" s="16" t="s">
        <v>105</v>
      </c>
      <c r="L77" s="16"/>
      <c r="M77" s="17">
        <f>400000</f>
        <v>400000</v>
      </c>
      <c r="N77" s="17"/>
      <c r="O77" s="17">
        <f>-36566.14</f>
        <v>-36566.14</v>
      </c>
      <c r="P77" s="17"/>
      <c r="Q77" s="17"/>
      <c r="R77" s="17"/>
      <c r="S77" s="17"/>
      <c r="T77" s="18">
        <f>436566.14</f>
        <v>436566.14</v>
      </c>
      <c r="U77" s="18"/>
    </row>
    <row r="78" spans="1:21" s="1" customFormat="1" ht="13.5" customHeight="1">
      <c r="A78" s="14" t="s">
        <v>60</v>
      </c>
      <c r="B78" s="14"/>
      <c r="C78" s="14"/>
      <c r="D78" s="14"/>
      <c r="E78" s="14"/>
      <c r="F78" s="14"/>
      <c r="G78" s="15" t="s">
        <v>17</v>
      </c>
      <c r="H78" s="15"/>
      <c r="I78" s="15" t="s">
        <v>106</v>
      </c>
      <c r="J78" s="15"/>
      <c r="K78" s="16" t="s">
        <v>61</v>
      </c>
      <c r="L78" s="16"/>
      <c r="M78" s="17">
        <f>4848100</f>
        <v>4848100</v>
      </c>
      <c r="N78" s="17"/>
      <c r="O78" s="19" t="s">
        <v>12</v>
      </c>
      <c r="P78" s="19"/>
      <c r="Q78" s="19"/>
      <c r="R78" s="19"/>
      <c r="S78" s="19"/>
      <c r="T78" s="18">
        <f>4848100</f>
        <v>4848100</v>
      </c>
      <c r="U78" s="18"/>
    </row>
    <row r="79" spans="1:21" s="1" customFormat="1" ht="13.5" customHeight="1">
      <c r="A79" s="14" t="s">
        <v>60</v>
      </c>
      <c r="B79" s="14"/>
      <c r="C79" s="14"/>
      <c r="D79" s="14"/>
      <c r="E79" s="14"/>
      <c r="F79" s="14"/>
      <c r="G79" s="15" t="s">
        <v>17</v>
      </c>
      <c r="H79" s="15"/>
      <c r="I79" s="15" t="s">
        <v>107</v>
      </c>
      <c r="J79" s="15"/>
      <c r="K79" s="16" t="s">
        <v>61</v>
      </c>
      <c r="L79" s="16"/>
      <c r="M79" s="17">
        <f>0</f>
        <v>0</v>
      </c>
      <c r="N79" s="17"/>
      <c r="O79" s="19" t="s">
        <v>12</v>
      </c>
      <c r="P79" s="19"/>
      <c r="Q79" s="19"/>
      <c r="R79" s="19"/>
      <c r="S79" s="19"/>
      <c r="T79" s="20" t="s">
        <v>12</v>
      </c>
      <c r="U79" s="20"/>
    </row>
    <row r="80" spans="1:21" s="1" customFormat="1" ht="13.5" customHeight="1">
      <c r="A80" s="14" t="s">
        <v>35</v>
      </c>
      <c r="B80" s="14"/>
      <c r="C80" s="14"/>
      <c r="D80" s="14"/>
      <c r="E80" s="14"/>
      <c r="F80" s="14"/>
      <c r="G80" s="15" t="s">
        <v>17</v>
      </c>
      <c r="H80" s="15"/>
      <c r="I80" s="15" t="s">
        <v>108</v>
      </c>
      <c r="J80" s="15"/>
      <c r="K80" s="16" t="s">
        <v>36</v>
      </c>
      <c r="L80" s="16"/>
      <c r="M80" s="17">
        <f>540380</f>
        <v>540380</v>
      </c>
      <c r="N80" s="17"/>
      <c r="O80" s="19" t="s">
        <v>12</v>
      </c>
      <c r="P80" s="19"/>
      <c r="Q80" s="19"/>
      <c r="R80" s="19"/>
      <c r="S80" s="19"/>
      <c r="T80" s="18">
        <f>540380</f>
        <v>540380</v>
      </c>
      <c r="U80" s="18"/>
    </row>
    <row r="81" spans="1:21" s="1" customFormat="1" ht="13.5" customHeight="1">
      <c r="A81" s="14" t="s">
        <v>35</v>
      </c>
      <c r="B81" s="14"/>
      <c r="C81" s="14"/>
      <c r="D81" s="14"/>
      <c r="E81" s="14"/>
      <c r="F81" s="14"/>
      <c r="G81" s="15" t="s">
        <v>17</v>
      </c>
      <c r="H81" s="15"/>
      <c r="I81" s="15" t="s">
        <v>109</v>
      </c>
      <c r="J81" s="15"/>
      <c r="K81" s="16" t="s">
        <v>36</v>
      </c>
      <c r="L81" s="16"/>
      <c r="M81" s="17">
        <f>4675333.57</f>
        <v>4675333.57</v>
      </c>
      <c r="N81" s="17"/>
      <c r="O81" s="17">
        <f>385999.99</f>
        <v>385999.99</v>
      </c>
      <c r="P81" s="17"/>
      <c r="Q81" s="17"/>
      <c r="R81" s="17"/>
      <c r="S81" s="17"/>
      <c r="T81" s="18">
        <f>4289333.58</f>
        <v>4289333.58</v>
      </c>
      <c r="U81" s="18"/>
    </row>
    <row r="82" spans="1:21" s="1" customFormat="1" ht="13.5" customHeight="1">
      <c r="A82" s="14" t="s">
        <v>60</v>
      </c>
      <c r="B82" s="14"/>
      <c r="C82" s="14"/>
      <c r="D82" s="14"/>
      <c r="E82" s="14"/>
      <c r="F82" s="14"/>
      <c r="G82" s="15" t="s">
        <v>17</v>
      </c>
      <c r="H82" s="15"/>
      <c r="I82" s="15" t="s">
        <v>109</v>
      </c>
      <c r="J82" s="15"/>
      <c r="K82" s="16" t="s">
        <v>61</v>
      </c>
      <c r="L82" s="16"/>
      <c r="M82" s="17">
        <f>4309955.02</f>
        <v>4309955.02</v>
      </c>
      <c r="N82" s="17"/>
      <c r="O82" s="17">
        <f>4309955.02</f>
        <v>4309955.02</v>
      </c>
      <c r="P82" s="17"/>
      <c r="Q82" s="17"/>
      <c r="R82" s="17"/>
      <c r="S82" s="17"/>
      <c r="T82" s="18">
        <f>0</f>
        <v>0</v>
      </c>
      <c r="U82" s="18"/>
    </row>
    <row r="83" spans="1:21" s="1" customFormat="1" ht="13.5" customHeight="1">
      <c r="A83" s="14" t="s">
        <v>60</v>
      </c>
      <c r="B83" s="14"/>
      <c r="C83" s="14"/>
      <c r="D83" s="14"/>
      <c r="E83" s="14"/>
      <c r="F83" s="14"/>
      <c r="G83" s="15" t="s">
        <v>17</v>
      </c>
      <c r="H83" s="15"/>
      <c r="I83" s="15" t="s">
        <v>110</v>
      </c>
      <c r="J83" s="15"/>
      <c r="K83" s="16" t="s">
        <v>61</v>
      </c>
      <c r="L83" s="16"/>
      <c r="M83" s="17">
        <f>500000</f>
        <v>500000</v>
      </c>
      <c r="N83" s="17"/>
      <c r="O83" s="19" t="s">
        <v>12</v>
      </c>
      <c r="P83" s="19"/>
      <c r="Q83" s="19"/>
      <c r="R83" s="19"/>
      <c r="S83" s="19"/>
      <c r="T83" s="18">
        <f>500000</f>
        <v>500000</v>
      </c>
      <c r="U83" s="18"/>
    </row>
    <row r="84" spans="1:21" s="1" customFormat="1" ht="13.5" customHeight="1">
      <c r="A84" s="14" t="s">
        <v>57</v>
      </c>
      <c r="B84" s="14"/>
      <c r="C84" s="14"/>
      <c r="D84" s="14"/>
      <c r="E84" s="14"/>
      <c r="F84" s="14"/>
      <c r="G84" s="15" t="s">
        <v>17</v>
      </c>
      <c r="H84" s="15"/>
      <c r="I84" s="15" t="s">
        <v>111</v>
      </c>
      <c r="J84" s="15"/>
      <c r="K84" s="16" t="s">
        <v>59</v>
      </c>
      <c r="L84" s="16"/>
      <c r="M84" s="17">
        <f>3496493.28</f>
        <v>3496493.28</v>
      </c>
      <c r="N84" s="17"/>
      <c r="O84" s="17">
        <f>2030161.42</f>
        <v>2030161.42</v>
      </c>
      <c r="P84" s="17"/>
      <c r="Q84" s="17"/>
      <c r="R84" s="17"/>
      <c r="S84" s="17"/>
      <c r="T84" s="18">
        <f>1466331.86</f>
        <v>1466331.86</v>
      </c>
      <c r="U84" s="18"/>
    </row>
    <row r="85" spans="1:21" s="1" customFormat="1" ht="13.5" customHeight="1">
      <c r="A85" s="14" t="s">
        <v>112</v>
      </c>
      <c r="B85" s="14"/>
      <c r="C85" s="14"/>
      <c r="D85" s="14"/>
      <c r="E85" s="14"/>
      <c r="F85" s="14"/>
      <c r="G85" s="15" t="s">
        <v>17</v>
      </c>
      <c r="H85" s="15"/>
      <c r="I85" s="15" t="s">
        <v>111</v>
      </c>
      <c r="J85" s="15"/>
      <c r="K85" s="16" t="s">
        <v>113</v>
      </c>
      <c r="L85" s="16"/>
      <c r="M85" s="17">
        <f>9028026.09</f>
        <v>9028026.09</v>
      </c>
      <c r="N85" s="17"/>
      <c r="O85" s="19" t="s">
        <v>12</v>
      </c>
      <c r="P85" s="19"/>
      <c r="Q85" s="19"/>
      <c r="R85" s="19"/>
      <c r="S85" s="19"/>
      <c r="T85" s="18">
        <f>9028026.09</f>
        <v>9028026.09</v>
      </c>
      <c r="U85" s="18"/>
    </row>
    <row r="86" spans="1:21" s="1" customFormat="1" ht="13.5" customHeight="1">
      <c r="A86" s="14" t="s">
        <v>54</v>
      </c>
      <c r="B86" s="14"/>
      <c r="C86" s="14"/>
      <c r="D86" s="14"/>
      <c r="E86" s="14"/>
      <c r="F86" s="14"/>
      <c r="G86" s="15" t="s">
        <v>17</v>
      </c>
      <c r="H86" s="15"/>
      <c r="I86" s="15" t="s">
        <v>111</v>
      </c>
      <c r="J86" s="15"/>
      <c r="K86" s="16" t="s">
        <v>56</v>
      </c>
      <c r="L86" s="16"/>
      <c r="M86" s="17">
        <f>4396661.35</f>
        <v>4396661.35</v>
      </c>
      <c r="N86" s="17"/>
      <c r="O86" s="17">
        <f>2078052.51</f>
        <v>2078052.51</v>
      </c>
      <c r="P86" s="17"/>
      <c r="Q86" s="17"/>
      <c r="R86" s="17"/>
      <c r="S86" s="17"/>
      <c r="T86" s="18">
        <f>2318608.84</f>
        <v>2318608.84</v>
      </c>
      <c r="U86" s="18"/>
    </row>
    <row r="87" spans="1:21" s="1" customFormat="1" ht="13.5" customHeight="1">
      <c r="A87" s="14" t="s">
        <v>35</v>
      </c>
      <c r="B87" s="14"/>
      <c r="C87" s="14"/>
      <c r="D87" s="14"/>
      <c r="E87" s="14"/>
      <c r="F87" s="14"/>
      <c r="G87" s="15" t="s">
        <v>17</v>
      </c>
      <c r="H87" s="15"/>
      <c r="I87" s="15" t="s">
        <v>111</v>
      </c>
      <c r="J87" s="15"/>
      <c r="K87" s="16" t="s">
        <v>36</v>
      </c>
      <c r="L87" s="16"/>
      <c r="M87" s="17">
        <f>2608333.78</f>
        <v>2608333.78</v>
      </c>
      <c r="N87" s="17"/>
      <c r="O87" s="17">
        <f>1059761.4</f>
        <v>1059761.4</v>
      </c>
      <c r="P87" s="17"/>
      <c r="Q87" s="17"/>
      <c r="R87" s="17"/>
      <c r="S87" s="17"/>
      <c r="T87" s="18">
        <f>1548572.38</f>
        <v>1548572.38</v>
      </c>
      <c r="U87" s="18"/>
    </row>
    <row r="88" spans="1:21" s="1" customFormat="1" ht="13.5" customHeight="1">
      <c r="A88" s="14" t="s">
        <v>60</v>
      </c>
      <c r="B88" s="14"/>
      <c r="C88" s="14"/>
      <c r="D88" s="14"/>
      <c r="E88" s="14"/>
      <c r="F88" s="14"/>
      <c r="G88" s="15" t="s">
        <v>17</v>
      </c>
      <c r="H88" s="15"/>
      <c r="I88" s="15" t="s">
        <v>111</v>
      </c>
      <c r="J88" s="15"/>
      <c r="K88" s="16" t="s">
        <v>61</v>
      </c>
      <c r="L88" s="16"/>
      <c r="M88" s="17">
        <f>2100000</f>
        <v>2100000</v>
      </c>
      <c r="N88" s="17"/>
      <c r="O88" s="17">
        <f>362687.67</f>
        <v>362687.67</v>
      </c>
      <c r="P88" s="17"/>
      <c r="Q88" s="17"/>
      <c r="R88" s="17"/>
      <c r="S88" s="17"/>
      <c r="T88" s="18">
        <f>1737312.33</f>
        <v>1737312.33</v>
      </c>
      <c r="U88" s="18"/>
    </row>
    <row r="89" spans="1:21" s="1" customFormat="1" ht="13.5" customHeight="1">
      <c r="A89" s="14" t="s">
        <v>62</v>
      </c>
      <c r="B89" s="14"/>
      <c r="C89" s="14"/>
      <c r="D89" s="14"/>
      <c r="E89" s="14"/>
      <c r="F89" s="14"/>
      <c r="G89" s="15" t="s">
        <v>17</v>
      </c>
      <c r="H89" s="15"/>
      <c r="I89" s="15" t="s">
        <v>111</v>
      </c>
      <c r="J89" s="15"/>
      <c r="K89" s="16" t="s">
        <v>63</v>
      </c>
      <c r="L89" s="16"/>
      <c r="M89" s="17">
        <f>20718</f>
        <v>20718</v>
      </c>
      <c r="N89" s="17"/>
      <c r="O89" s="17">
        <f>20718</f>
        <v>20718</v>
      </c>
      <c r="P89" s="17"/>
      <c r="Q89" s="17"/>
      <c r="R89" s="17"/>
      <c r="S89" s="17"/>
      <c r="T89" s="18">
        <f>0</f>
        <v>0</v>
      </c>
      <c r="U89" s="18"/>
    </row>
    <row r="90" spans="1:21" s="1" customFormat="1" ht="13.5" customHeight="1">
      <c r="A90" s="14" t="s">
        <v>31</v>
      </c>
      <c r="B90" s="14"/>
      <c r="C90" s="14"/>
      <c r="D90" s="14"/>
      <c r="E90" s="14"/>
      <c r="F90" s="14"/>
      <c r="G90" s="15" t="s">
        <v>17</v>
      </c>
      <c r="H90" s="15"/>
      <c r="I90" s="15" t="s">
        <v>114</v>
      </c>
      <c r="J90" s="15"/>
      <c r="K90" s="16" t="s">
        <v>33</v>
      </c>
      <c r="L90" s="16"/>
      <c r="M90" s="17">
        <f>0</f>
        <v>0</v>
      </c>
      <c r="N90" s="17"/>
      <c r="O90" s="19" t="s">
        <v>12</v>
      </c>
      <c r="P90" s="19"/>
      <c r="Q90" s="19"/>
      <c r="R90" s="19"/>
      <c r="S90" s="19"/>
      <c r="T90" s="20" t="s">
        <v>12</v>
      </c>
      <c r="U90" s="20"/>
    </row>
    <row r="91" spans="1:21" s="1" customFormat="1" ht="13.5" customHeight="1">
      <c r="A91" s="14" t="s">
        <v>31</v>
      </c>
      <c r="B91" s="14"/>
      <c r="C91" s="14"/>
      <c r="D91" s="14"/>
      <c r="E91" s="14"/>
      <c r="F91" s="14"/>
      <c r="G91" s="15" t="s">
        <v>17</v>
      </c>
      <c r="H91" s="15"/>
      <c r="I91" s="15" t="s">
        <v>115</v>
      </c>
      <c r="J91" s="15"/>
      <c r="K91" s="16" t="s">
        <v>33</v>
      </c>
      <c r="L91" s="16"/>
      <c r="M91" s="17">
        <f>16000</f>
        <v>16000</v>
      </c>
      <c r="N91" s="17"/>
      <c r="O91" s="19" t="s">
        <v>12</v>
      </c>
      <c r="P91" s="19"/>
      <c r="Q91" s="19"/>
      <c r="R91" s="19"/>
      <c r="S91" s="19"/>
      <c r="T91" s="18">
        <f>16000</f>
        <v>16000</v>
      </c>
      <c r="U91" s="18"/>
    </row>
    <row r="92" spans="1:21" s="1" customFormat="1" ht="13.5" customHeight="1">
      <c r="A92" s="14" t="s">
        <v>31</v>
      </c>
      <c r="B92" s="14"/>
      <c r="C92" s="14"/>
      <c r="D92" s="14"/>
      <c r="E92" s="14"/>
      <c r="F92" s="14"/>
      <c r="G92" s="15" t="s">
        <v>17</v>
      </c>
      <c r="H92" s="15"/>
      <c r="I92" s="15" t="s">
        <v>116</v>
      </c>
      <c r="J92" s="15"/>
      <c r="K92" s="16" t="s">
        <v>33</v>
      </c>
      <c r="L92" s="16"/>
      <c r="M92" s="17">
        <f>0</f>
        <v>0</v>
      </c>
      <c r="N92" s="17"/>
      <c r="O92" s="19" t="s">
        <v>12</v>
      </c>
      <c r="P92" s="19"/>
      <c r="Q92" s="19"/>
      <c r="R92" s="19"/>
      <c r="S92" s="19"/>
      <c r="T92" s="20" t="s">
        <v>12</v>
      </c>
      <c r="U92" s="20"/>
    </row>
    <row r="93" spans="1:21" s="1" customFormat="1" ht="13.5" customHeight="1">
      <c r="A93" s="14" t="s">
        <v>31</v>
      </c>
      <c r="B93" s="14"/>
      <c r="C93" s="14"/>
      <c r="D93" s="14"/>
      <c r="E93" s="14"/>
      <c r="F93" s="14"/>
      <c r="G93" s="15" t="s">
        <v>17</v>
      </c>
      <c r="H93" s="15"/>
      <c r="I93" s="15" t="s">
        <v>117</v>
      </c>
      <c r="J93" s="15"/>
      <c r="K93" s="16" t="s">
        <v>33</v>
      </c>
      <c r="L93" s="16"/>
      <c r="M93" s="17">
        <f>2800</f>
        <v>2800</v>
      </c>
      <c r="N93" s="17"/>
      <c r="O93" s="19" t="s">
        <v>12</v>
      </c>
      <c r="P93" s="19"/>
      <c r="Q93" s="19"/>
      <c r="R93" s="19"/>
      <c r="S93" s="19"/>
      <c r="T93" s="18">
        <f>2800</f>
        <v>2800</v>
      </c>
      <c r="U93" s="18"/>
    </row>
    <row r="94" spans="1:21" s="1" customFormat="1" ht="13.5" customHeight="1">
      <c r="A94" s="14" t="s">
        <v>35</v>
      </c>
      <c r="B94" s="14"/>
      <c r="C94" s="14"/>
      <c r="D94" s="14"/>
      <c r="E94" s="14"/>
      <c r="F94" s="14"/>
      <c r="G94" s="15" t="s">
        <v>17</v>
      </c>
      <c r="H94" s="15"/>
      <c r="I94" s="15" t="s">
        <v>117</v>
      </c>
      <c r="J94" s="15"/>
      <c r="K94" s="16" t="s">
        <v>36</v>
      </c>
      <c r="L94" s="16"/>
      <c r="M94" s="17">
        <f>24</f>
        <v>24</v>
      </c>
      <c r="N94" s="17"/>
      <c r="O94" s="19" t="s">
        <v>12</v>
      </c>
      <c r="P94" s="19"/>
      <c r="Q94" s="19"/>
      <c r="R94" s="19"/>
      <c r="S94" s="19"/>
      <c r="T94" s="18">
        <f>24</f>
        <v>24</v>
      </c>
      <c r="U94" s="18"/>
    </row>
    <row r="95" spans="1:21" s="1" customFormat="1" ht="13.5" customHeight="1">
      <c r="A95" s="14" t="s">
        <v>18</v>
      </c>
      <c r="B95" s="14"/>
      <c r="C95" s="14"/>
      <c r="D95" s="14"/>
      <c r="E95" s="14"/>
      <c r="F95" s="14"/>
      <c r="G95" s="15" t="s">
        <v>17</v>
      </c>
      <c r="H95" s="15"/>
      <c r="I95" s="15" t="s">
        <v>118</v>
      </c>
      <c r="J95" s="15"/>
      <c r="K95" s="16" t="s">
        <v>20</v>
      </c>
      <c r="L95" s="16"/>
      <c r="M95" s="17">
        <f>2300799.27</f>
        <v>2300799.27</v>
      </c>
      <c r="N95" s="17"/>
      <c r="O95" s="17">
        <f>1710539.8</f>
        <v>1710539.8</v>
      </c>
      <c r="P95" s="17"/>
      <c r="Q95" s="17"/>
      <c r="R95" s="17"/>
      <c r="S95" s="17"/>
      <c r="T95" s="18">
        <f>590259.47</f>
        <v>590259.47</v>
      </c>
      <c r="U95" s="18"/>
    </row>
    <row r="96" spans="1:21" s="1" customFormat="1" ht="13.5" customHeight="1">
      <c r="A96" s="14" t="s">
        <v>27</v>
      </c>
      <c r="B96" s="14"/>
      <c r="C96" s="14"/>
      <c r="D96" s="14"/>
      <c r="E96" s="14"/>
      <c r="F96" s="14"/>
      <c r="G96" s="15" t="s">
        <v>17</v>
      </c>
      <c r="H96" s="15"/>
      <c r="I96" s="15" t="s">
        <v>119</v>
      </c>
      <c r="J96" s="15"/>
      <c r="K96" s="16" t="s">
        <v>29</v>
      </c>
      <c r="L96" s="16"/>
      <c r="M96" s="17">
        <f>789</f>
        <v>789</v>
      </c>
      <c r="N96" s="17"/>
      <c r="O96" s="17">
        <f>789</f>
        <v>789</v>
      </c>
      <c r="P96" s="17"/>
      <c r="Q96" s="17"/>
      <c r="R96" s="17"/>
      <c r="S96" s="17"/>
      <c r="T96" s="18">
        <f>0</f>
        <v>0</v>
      </c>
      <c r="U96" s="18"/>
    </row>
    <row r="97" spans="1:21" s="1" customFormat="1" ht="13.5" customHeight="1">
      <c r="A97" s="14" t="s">
        <v>21</v>
      </c>
      <c r="B97" s="14"/>
      <c r="C97" s="14"/>
      <c r="D97" s="14"/>
      <c r="E97" s="14"/>
      <c r="F97" s="14"/>
      <c r="G97" s="15" t="s">
        <v>17</v>
      </c>
      <c r="H97" s="15"/>
      <c r="I97" s="15" t="s">
        <v>120</v>
      </c>
      <c r="J97" s="15"/>
      <c r="K97" s="16" t="s">
        <v>23</v>
      </c>
      <c r="L97" s="16"/>
      <c r="M97" s="17">
        <f>698000</f>
        <v>698000</v>
      </c>
      <c r="N97" s="17"/>
      <c r="O97" s="17">
        <f>432324.13</f>
        <v>432324.13</v>
      </c>
      <c r="P97" s="17"/>
      <c r="Q97" s="17"/>
      <c r="R97" s="17"/>
      <c r="S97" s="17"/>
      <c r="T97" s="18">
        <f>265675.87</f>
        <v>265675.87</v>
      </c>
      <c r="U97" s="18"/>
    </row>
    <row r="98" spans="1:21" s="1" customFormat="1" ht="13.5" customHeight="1">
      <c r="A98" s="14" t="s">
        <v>27</v>
      </c>
      <c r="B98" s="14"/>
      <c r="C98" s="14"/>
      <c r="D98" s="14"/>
      <c r="E98" s="14"/>
      <c r="F98" s="14"/>
      <c r="G98" s="15" t="s">
        <v>17</v>
      </c>
      <c r="H98" s="15"/>
      <c r="I98" s="15" t="s">
        <v>121</v>
      </c>
      <c r="J98" s="15"/>
      <c r="K98" s="16" t="s">
        <v>29</v>
      </c>
      <c r="L98" s="16"/>
      <c r="M98" s="17">
        <f>0</f>
        <v>0</v>
      </c>
      <c r="N98" s="17"/>
      <c r="O98" s="19" t="s">
        <v>12</v>
      </c>
      <c r="P98" s="19"/>
      <c r="Q98" s="19"/>
      <c r="R98" s="19"/>
      <c r="S98" s="19"/>
      <c r="T98" s="20" t="s">
        <v>12</v>
      </c>
      <c r="U98" s="20"/>
    </row>
    <row r="99" spans="1:21" s="1" customFormat="1" ht="13.5" customHeight="1">
      <c r="A99" s="14" t="s">
        <v>31</v>
      </c>
      <c r="B99" s="14"/>
      <c r="C99" s="14"/>
      <c r="D99" s="14"/>
      <c r="E99" s="14"/>
      <c r="F99" s="14"/>
      <c r="G99" s="15" t="s">
        <v>17</v>
      </c>
      <c r="H99" s="15"/>
      <c r="I99" s="15" t="s">
        <v>122</v>
      </c>
      <c r="J99" s="15"/>
      <c r="K99" s="16" t="s">
        <v>33</v>
      </c>
      <c r="L99" s="16"/>
      <c r="M99" s="17">
        <f>0</f>
        <v>0</v>
      </c>
      <c r="N99" s="17"/>
      <c r="O99" s="19" t="s">
        <v>12</v>
      </c>
      <c r="P99" s="19"/>
      <c r="Q99" s="19"/>
      <c r="R99" s="19"/>
      <c r="S99" s="19"/>
      <c r="T99" s="20" t="s">
        <v>12</v>
      </c>
      <c r="U99" s="20"/>
    </row>
    <row r="100" spans="1:21" s="1" customFormat="1" ht="13.5" customHeight="1">
      <c r="A100" s="14" t="s">
        <v>31</v>
      </c>
      <c r="B100" s="14"/>
      <c r="C100" s="14"/>
      <c r="D100" s="14"/>
      <c r="E100" s="14"/>
      <c r="F100" s="14"/>
      <c r="G100" s="15" t="s">
        <v>17</v>
      </c>
      <c r="H100" s="15"/>
      <c r="I100" s="15" t="s">
        <v>123</v>
      </c>
      <c r="J100" s="15"/>
      <c r="K100" s="16" t="s">
        <v>33</v>
      </c>
      <c r="L100" s="16"/>
      <c r="M100" s="17">
        <f>0</f>
        <v>0</v>
      </c>
      <c r="N100" s="17"/>
      <c r="O100" s="19" t="s">
        <v>12</v>
      </c>
      <c r="P100" s="19"/>
      <c r="Q100" s="19"/>
      <c r="R100" s="19"/>
      <c r="S100" s="19"/>
      <c r="T100" s="20" t="s">
        <v>12</v>
      </c>
      <c r="U100" s="20"/>
    </row>
    <row r="101" spans="1:21" s="1" customFormat="1" ht="13.5" customHeight="1">
      <c r="A101" s="14" t="s">
        <v>57</v>
      </c>
      <c r="B101" s="14"/>
      <c r="C101" s="14"/>
      <c r="D101" s="14"/>
      <c r="E101" s="14"/>
      <c r="F101" s="14"/>
      <c r="G101" s="15" t="s">
        <v>17</v>
      </c>
      <c r="H101" s="15"/>
      <c r="I101" s="15" t="s">
        <v>123</v>
      </c>
      <c r="J101" s="15"/>
      <c r="K101" s="16" t="s">
        <v>59</v>
      </c>
      <c r="L101" s="16"/>
      <c r="M101" s="17">
        <f>88562</f>
        <v>88562</v>
      </c>
      <c r="N101" s="17"/>
      <c r="O101" s="17">
        <f>61834.12</f>
        <v>61834.12</v>
      </c>
      <c r="P101" s="17"/>
      <c r="Q101" s="17"/>
      <c r="R101" s="17"/>
      <c r="S101" s="17"/>
      <c r="T101" s="18">
        <f>26727.88</f>
        <v>26727.88</v>
      </c>
      <c r="U101" s="18"/>
    </row>
    <row r="102" spans="1:21" s="1" customFormat="1" ht="13.5" customHeight="1">
      <c r="A102" s="14" t="s">
        <v>54</v>
      </c>
      <c r="B102" s="14"/>
      <c r="C102" s="14"/>
      <c r="D102" s="14"/>
      <c r="E102" s="14"/>
      <c r="F102" s="14"/>
      <c r="G102" s="15" t="s">
        <v>17</v>
      </c>
      <c r="H102" s="15"/>
      <c r="I102" s="15" t="s">
        <v>123</v>
      </c>
      <c r="J102" s="15"/>
      <c r="K102" s="16" t="s">
        <v>56</v>
      </c>
      <c r="L102" s="16"/>
      <c r="M102" s="17">
        <f>1000</f>
        <v>1000</v>
      </c>
      <c r="N102" s="17"/>
      <c r="O102" s="17">
        <f>417.25</f>
        <v>417.25</v>
      </c>
      <c r="P102" s="17"/>
      <c r="Q102" s="17"/>
      <c r="R102" s="17"/>
      <c r="S102" s="17"/>
      <c r="T102" s="18">
        <f>582.75</f>
        <v>582.75</v>
      </c>
      <c r="U102" s="18"/>
    </row>
    <row r="103" spans="1:21" s="1" customFormat="1" ht="13.5" customHeight="1">
      <c r="A103" s="14" t="s">
        <v>35</v>
      </c>
      <c r="B103" s="14"/>
      <c r="C103" s="14"/>
      <c r="D103" s="14"/>
      <c r="E103" s="14"/>
      <c r="F103" s="14"/>
      <c r="G103" s="15" t="s">
        <v>17</v>
      </c>
      <c r="H103" s="15"/>
      <c r="I103" s="15" t="s">
        <v>123</v>
      </c>
      <c r="J103" s="15"/>
      <c r="K103" s="16" t="s">
        <v>36</v>
      </c>
      <c r="L103" s="16"/>
      <c r="M103" s="17">
        <f>566340.7</f>
        <v>566340.7</v>
      </c>
      <c r="N103" s="17"/>
      <c r="O103" s="17">
        <f>339791.33</f>
        <v>339791.33</v>
      </c>
      <c r="P103" s="17"/>
      <c r="Q103" s="17"/>
      <c r="R103" s="17"/>
      <c r="S103" s="17"/>
      <c r="T103" s="18">
        <f>226549.37</f>
        <v>226549.37</v>
      </c>
      <c r="U103" s="18"/>
    </row>
    <row r="104" spans="1:21" s="1" customFormat="1" ht="13.5" customHeight="1">
      <c r="A104" s="14" t="s">
        <v>62</v>
      </c>
      <c r="B104" s="14"/>
      <c r="C104" s="14"/>
      <c r="D104" s="14"/>
      <c r="E104" s="14"/>
      <c r="F104" s="14"/>
      <c r="G104" s="15" t="s">
        <v>17</v>
      </c>
      <c r="H104" s="15"/>
      <c r="I104" s="15" t="s">
        <v>123</v>
      </c>
      <c r="J104" s="15"/>
      <c r="K104" s="16" t="s">
        <v>63</v>
      </c>
      <c r="L104" s="16"/>
      <c r="M104" s="17">
        <f>1620</f>
        <v>1620</v>
      </c>
      <c r="N104" s="17"/>
      <c r="O104" s="17">
        <f>1620</f>
        <v>1620</v>
      </c>
      <c r="P104" s="17"/>
      <c r="Q104" s="17"/>
      <c r="R104" s="17"/>
      <c r="S104" s="17"/>
      <c r="T104" s="18">
        <f>0</f>
        <v>0</v>
      </c>
      <c r="U104" s="18"/>
    </row>
    <row r="105" spans="1:21" s="1" customFormat="1" ht="13.5" customHeight="1">
      <c r="A105" s="14" t="s">
        <v>37</v>
      </c>
      <c r="B105" s="14"/>
      <c r="C105" s="14"/>
      <c r="D105" s="14"/>
      <c r="E105" s="14"/>
      <c r="F105" s="14"/>
      <c r="G105" s="15" t="s">
        <v>17</v>
      </c>
      <c r="H105" s="15"/>
      <c r="I105" s="15" t="s">
        <v>124</v>
      </c>
      <c r="J105" s="15"/>
      <c r="K105" s="16" t="s">
        <v>39</v>
      </c>
      <c r="L105" s="16"/>
      <c r="M105" s="17">
        <f>0</f>
        <v>0</v>
      </c>
      <c r="N105" s="17"/>
      <c r="O105" s="19" t="s">
        <v>12</v>
      </c>
      <c r="P105" s="19"/>
      <c r="Q105" s="19"/>
      <c r="R105" s="19"/>
      <c r="S105" s="19"/>
      <c r="T105" s="20" t="s">
        <v>12</v>
      </c>
      <c r="U105" s="20"/>
    </row>
    <row r="106" spans="1:21" s="1" customFormat="1" ht="13.5" customHeight="1">
      <c r="A106" s="14" t="s">
        <v>40</v>
      </c>
      <c r="B106" s="14"/>
      <c r="C106" s="14"/>
      <c r="D106" s="14"/>
      <c r="E106" s="14"/>
      <c r="F106" s="14"/>
      <c r="G106" s="15" t="s">
        <v>17</v>
      </c>
      <c r="H106" s="15"/>
      <c r="I106" s="15" t="s">
        <v>124</v>
      </c>
      <c r="J106" s="15"/>
      <c r="K106" s="16" t="s">
        <v>41</v>
      </c>
      <c r="L106" s="16"/>
      <c r="M106" s="17">
        <f>246138</f>
        <v>246138</v>
      </c>
      <c r="N106" s="17"/>
      <c r="O106" s="17">
        <f>125338</f>
        <v>125338</v>
      </c>
      <c r="P106" s="17"/>
      <c r="Q106" s="17"/>
      <c r="R106" s="17"/>
      <c r="S106" s="17"/>
      <c r="T106" s="18">
        <f>120800</f>
        <v>120800</v>
      </c>
      <c r="U106" s="18"/>
    </row>
    <row r="107" spans="1:21" s="1" customFormat="1" ht="13.5" customHeight="1">
      <c r="A107" s="14" t="s">
        <v>37</v>
      </c>
      <c r="B107" s="14"/>
      <c r="C107" s="14"/>
      <c r="D107" s="14"/>
      <c r="E107" s="14"/>
      <c r="F107" s="14"/>
      <c r="G107" s="15" t="s">
        <v>17</v>
      </c>
      <c r="H107" s="15"/>
      <c r="I107" s="15" t="s">
        <v>125</v>
      </c>
      <c r="J107" s="15"/>
      <c r="K107" s="16" t="s">
        <v>39</v>
      </c>
      <c r="L107" s="16"/>
      <c r="M107" s="17">
        <f>0</f>
        <v>0</v>
      </c>
      <c r="N107" s="17"/>
      <c r="O107" s="17">
        <f>0</f>
        <v>0</v>
      </c>
      <c r="P107" s="17"/>
      <c r="Q107" s="17"/>
      <c r="R107" s="17"/>
      <c r="S107" s="17"/>
      <c r="T107" s="20" t="s">
        <v>12</v>
      </c>
      <c r="U107" s="20"/>
    </row>
    <row r="108" spans="1:21" s="1" customFormat="1" ht="24" customHeight="1">
      <c r="A108" s="14" t="s">
        <v>42</v>
      </c>
      <c r="B108" s="14"/>
      <c r="C108" s="14"/>
      <c r="D108" s="14"/>
      <c r="E108" s="14"/>
      <c r="F108" s="14"/>
      <c r="G108" s="15" t="s">
        <v>17</v>
      </c>
      <c r="H108" s="15"/>
      <c r="I108" s="15" t="s">
        <v>125</v>
      </c>
      <c r="J108" s="15"/>
      <c r="K108" s="16" t="s">
        <v>43</v>
      </c>
      <c r="L108" s="16"/>
      <c r="M108" s="17">
        <f>10161.3</f>
        <v>10161.3</v>
      </c>
      <c r="N108" s="17"/>
      <c r="O108" s="17">
        <f>10161.3</f>
        <v>10161.3</v>
      </c>
      <c r="P108" s="17"/>
      <c r="Q108" s="17"/>
      <c r="R108" s="17"/>
      <c r="S108" s="17"/>
      <c r="T108" s="18">
        <f>0</f>
        <v>0</v>
      </c>
      <c r="U108" s="18"/>
    </row>
    <row r="109" spans="1:21" s="1" customFormat="1" ht="13.5" customHeight="1">
      <c r="A109" s="14" t="s">
        <v>35</v>
      </c>
      <c r="B109" s="14"/>
      <c r="C109" s="14"/>
      <c r="D109" s="14"/>
      <c r="E109" s="14"/>
      <c r="F109" s="14"/>
      <c r="G109" s="15" t="s">
        <v>17</v>
      </c>
      <c r="H109" s="15"/>
      <c r="I109" s="15" t="s">
        <v>126</v>
      </c>
      <c r="J109" s="15"/>
      <c r="K109" s="16" t="s">
        <v>36</v>
      </c>
      <c r="L109" s="16"/>
      <c r="M109" s="17">
        <f>250000</f>
        <v>250000</v>
      </c>
      <c r="N109" s="17"/>
      <c r="O109" s="17">
        <f>143672.5</f>
        <v>143672.5</v>
      </c>
      <c r="P109" s="17"/>
      <c r="Q109" s="17"/>
      <c r="R109" s="17"/>
      <c r="S109" s="17"/>
      <c r="T109" s="18">
        <f>106327.5</f>
        <v>106327.5</v>
      </c>
      <c r="U109" s="18"/>
    </row>
    <row r="110" spans="1:21" s="1" customFormat="1" ht="13.5" customHeight="1">
      <c r="A110" s="14" t="s">
        <v>37</v>
      </c>
      <c r="B110" s="14"/>
      <c r="C110" s="14"/>
      <c r="D110" s="14"/>
      <c r="E110" s="14"/>
      <c r="F110" s="14"/>
      <c r="G110" s="15" t="s">
        <v>17</v>
      </c>
      <c r="H110" s="15"/>
      <c r="I110" s="15" t="s">
        <v>126</v>
      </c>
      <c r="J110" s="15"/>
      <c r="K110" s="16" t="s">
        <v>39</v>
      </c>
      <c r="L110" s="16"/>
      <c r="M110" s="17">
        <f>0</f>
        <v>0</v>
      </c>
      <c r="N110" s="17"/>
      <c r="O110" s="17">
        <f>0</f>
        <v>0</v>
      </c>
      <c r="P110" s="17"/>
      <c r="Q110" s="17"/>
      <c r="R110" s="17"/>
      <c r="S110" s="17"/>
      <c r="T110" s="20" t="s">
        <v>12</v>
      </c>
      <c r="U110" s="20"/>
    </row>
    <row r="111" spans="1:21" s="1" customFormat="1" ht="13.5" customHeight="1">
      <c r="A111" s="14" t="s">
        <v>46</v>
      </c>
      <c r="B111" s="14"/>
      <c r="C111" s="14"/>
      <c r="D111" s="14"/>
      <c r="E111" s="14"/>
      <c r="F111" s="14"/>
      <c r="G111" s="15" t="s">
        <v>17</v>
      </c>
      <c r="H111" s="15"/>
      <c r="I111" s="15" t="s">
        <v>126</v>
      </c>
      <c r="J111" s="15"/>
      <c r="K111" s="16" t="s">
        <v>48</v>
      </c>
      <c r="L111" s="16"/>
      <c r="M111" s="17">
        <f>383700</f>
        <v>383700</v>
      </c>
      <c r="N111" s="17"/>
      <c r="O111" s="17">
        <f>247300</f>
        <v>247300</v>
      </c>
      <c r="P111" s="17"/>
      <c r="Q111" s="17"/>
      <c r="R111" s="17"/>
      <c r="S111" s="17"/>
      <c r="T111" s="18">
        <f>136400</f>
        <v>136400</v>
      </c>
      <c r="U111" s="18"/>
    </row>
    <row r="112" spans="1:21" s="1" customFormat="1" ht="13.5" customHeight="1">
      <c r="A112" s="14" t="s">
        <v>46</v>
      </c>
      <c r="B112" s="14"/>
      <c r="C112" s="14"/>
      <c r="D112" s="14"/>
      <c r="E112" s="14"/>
      <c r="F112" s="14"/>
      <c r="G112" s="15" t="s">
        <v>17</v>
      </c>
      <c r="H112" s="15"/>
      <c r="I112" s="15" t="s">
        <v>127</v>
      </c>
      <c r="J112" s="15"/>
      <c r="K112" s="16" t="s">
        <v>48</v>
      </c>
      <c r="L112" s="16"/>
      <c r="M112" s="17">
        <f>200000</f>
        <v>200000</v>
      </c>
      <c r="N112" s="17"/>
      <c r="O112" s="17">
        <f>178700</f>
        <v>178700</v>
      </c>
      <c r="P112" s="17"/>
      <c r="Q112" s="17"/>
      <c r="R112" s="17"/>
      <c r="S112" s="17"/>
      <c r="T112" s="18">
        <f>21300</f>
        <v>21300</v>
      </c>
      <c r="U112" s="18"/>
    </row>
    <row r="113" spans="1:21" s="1" customFormat="1" ht="13.5" customHeight="1">
      <c r="A113" s="14" t="s">
        <v>37</v>
      </c>
      <c r="B113" s="14"/>
      <c r="C113" s="14"/>
      <c r="D113" s="14"/>
      <c r="E113" s="14"/>
      <c r="F113" s="14"/>
      <c r="G113" s="15" t="s">
        <v>17</v>
      </c>
      <c r="H113" s="15"/>
      <c r="I113" s="15" t="s">
        <v>128</v>
      </c>
      <c r="J113" s="15"/>
      <c r="K113" s="16" t="s">
        <v>39</v>
      </c>
      <c r="L113" s="16"/>
      <c r="M113" s="17">
        <f>0</f>
        <v>0</v>
      </c>
      <c r="N113" s="17"/>
      <c r="O113" s="19" t="s">
        <v>12</v>
      </c>
      <c r="P113" s="19"/>
      <c r="Q113" s="19"/>
      <c r="R113" s="19"/>
      <c r="S113" s="19"/>
      <c r="T113" s="20" t="s">
        <v>12</v>
      </c>
      <c r="U113" s="20"/>
    </row>
    <row r="114" spans="1:21" s="1" customFormat="1" ht="13.5" customHeight="1">
      <c r="A114" s="14" t="s">
        <v>46</v>
      </c>
      <c r="B114" s="14"/>
      <c r="C114" s="14"/>
      <c r="D114" s="14"/>
      <c r="E114" s="14"/>
      <c r="F114" s="14"/>
      <c r="G114" s="15" t="s">
        <v>17</v>
      </c>
      <c r="H114" s="15"/>
      <c r="I114" s="15" t="s">
        <v>128</v>
      </c>
      <c r="J114" s="15"/>
      <c r="K114" s="16" t="s">
        <v>48</v>
      </c>
      <c r="L114" s="16"/>
      <c r="M114" s="17">
        <f>666.64</f>
        <v>666.64</v>
      </c>
      <c r="N114" s="17"/>
      <c r="O114" s="19" t="s">
        <v>12</v>
      </c>
      <c r="P114" s="19"/>
      <c r="Q114" s="19"/>
      <c r="R114" s="19"/>
      <c r="S114" s="19"/>
      <c r="T114" s="18">
        <f>666.64</f>
        <v>666.64</v>
      </c>
      <c r="U114" s="18"/>
    </row>
    <row r="115" spans="1:21" s="1" customFormat="1" ht="13.5" customHeight="1">
      <c r="A115" s="14" t="s">
        <v>62</v>
      </c>
      <c r="B115" s="14"/>
      <c r="C115" s="14"/>
      <c r="D115" s="14"/>
      <c r="E115" s="14"/>
      <c r="F115" s="14"/>
      <c r="G115" s="15" t="s">
        <v>17</v>
      </c>
      <c r="H115" s="15"/>
      <c r="I115" s="15" t="s">
        <v>128</v>
      </c>
      <c r="J115" s="15"/>
      <c r="K115" s="16" t="s">
        <v>63</v>
      </c>
      <c r="L115" s="16"/>
      <c r="M115" s="17">
        <f>19333.36</f>
        <v>19333.36</v>
      </c>
      <c r="N115" s="17"/>
      <c r="O115" s="17">
        <f>19333.36</f>
        <v>19333.36</v>
      </c>
      <c r="P115" s="17"/>
      <c r="Q115" s="17"/>
      <c r="R115" s="17"/>
      <c r="S115" s="17"/>
      <c r="T115" s="18">
        <f>0</f>
        <v>0</v>
      </c>
      <c r="U115" s="18"/>
    </row>
    <row r="116" spans="1:21" s="1" customFormat="1" ht="13.5" customHeight="1">
      <c r="A116" s="14" t="s">
        <v>37</v>
      </c>
      <c r="B116" s="14"/>
      <c r="C116" s="14"/>
      <c r="D116" s="14"/>
      <c r="E116" s="14"/>
      <c r="F116" s="14"/>
      <c r="G116" s="15" t="s">
        <v>17</v>
      </c>
      <c r="H116" s="15"/>
      <c r="I116" s="15" t="s">
        <v>129</v>
      </c>
      <c r="J116" s="15"/>
      <c r="K116" s="16" t="s">
        <v>39</v>
      </c>
      <c r="L116" s="16"/>
      <c r="M116" s="17">
        <f>0</f>
        <v>0</v>
      </c>
      <c r="N116" s="17"/>
      <c r="O116" s="19" t="s">
        <v>12</v>
      </c>
      <c r="P116" s="19"/>
      <c r="Q116" s="19"/>
      <c r="R116" s="19"/>
      <c r="S116" s="19"/>
      <c r="T116" s="20" t="s">
        <v>12</v>
      </c>
      <c r="U116" s="20"/>
    </row>
    <row r="117" spans="1:21" s="1" customFormat="1" ht="13.5" customHeight="1">
      <c r="A117" s="14" t="s">
        <v>46</v>
      </c>
      <c r="B117" s="14"/>
      <c r="C117" s="14"/>
      <c r="D117" s="14"/>
      <c r="E117" s="14"/>
      <c r="F117" s="14"/>
      <c r="G117" s="15" t="s">
        <v>17</v>
      </c>
      <c r="H117" s="15"/>
      <c r="I117" s="15" t="s">
        <v>129</v>
      </c>
      <c r="J117" s="15"/>
      <c r="K117" s="16" t="s">
        <v>48</v>
      </c>
      <c r="L117" s="16"/>
      <c r="M117" s="17">
        <f>127000</f>
        <v>127000</v>
      </c>
      <c r="N117" s="17"/>
      <c r="O117" s="17">
        <f>82500</f>
        <v>82500</v>
      </c>
      <c r="P117" s="17"/>
      <c r="Q117" s="17"/>
      <c r="R117" s="17"/>
      <c r="S117" s="17"/>
      <c r="T117" s="18">
        <f>44500</f>
        <v>44500</v>
      </c>
      <c r="U117" s="18"/>
    </row>
    <row r="118" spans="1:21" s="1" customFormat="1" ht="15" customHeight="1" thickBot="1">
      <c r="A118" s="21" t="s">
        <v>130</v>
      </c>
      <c r="B118" s="21"/>
      <c r="C118" s="21"/>
      <c r="D118" s="21"/>
      <c r="E118" s="21"/>
      <c r="F118" s="21"/>
      <c r="G118" s="22" t="s">
        <v>131</v>
      </c>
      <c r="H118" s="22"/>
      <c r="I118" s="22" t="s">
        <v>11</v>
      </c>
      <c r="J118" s="22"/>
      <c r="K118" s="23" t="s">
        <v>11</v>
      </c>
      <c r="L118" s="23"/>
      <c r="M118" s="24">
        <f>-15780450.31</f>
        <v>-15780450.31</v>
      </c>
      <c r="N118" s="24"/>
      <c r="O118" s="24">
        <f>-2821152.62</f>
        <v>-2821152.62</v>
      </c>
      <c r="P118" s="24"/>
      <c r="Q118" s="24"/>
      <c r="R118" s="24"/>
      <c r="S118" s="24"/>
      <c r="T118" s="25" t="s">
        <v>11</v>
      </c>
      <c r="U118" s="25"/>
    </row>
  </sheetData>
  <sheetProtection/>
  <mergeCells count="820"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T37:U37"/>
    <mergeCell ref="A38:F38"/>
    <mergeCell ref="G38:H38"/>
    <mergeCell ref="I38:J38"/>
    <mergeCell ref="K38:L38"/>
    <mergeCell ref="M38:N38"/>
    <mergeCell ref="O38:S38"/>
    <mergeCell ref="T38:U38"/>
    <mergeCell ref="A37:F37"/>
    <mergeCell ref="G37:H37"/>
    <mergeCell ref="I37:J37"/>
    <mergeCell ref="K37:L37"/>
    <mergeCell ref="M37:N37"/>
    <mergeCell ref="O37:S37"/>
    <mergeCell ref="T35:U35"/>
    <mergeCell ref="A36:F36"/>
    <mergeCell ref="G36:H36"/>
    <mergeCell ref="I36:J36"/>
    <mergeCell ref="K36:L36"/>
    <mergeCell ref="M36:N36"/>
    <mergeCell ref="O36:S36"/>
    <mergeCell ref="T36:U36"/>
    <mergeCell ref="A35:F35"/>
    <mergeCell ref="G35:H35"/>
    <mergeCell ref="I35:J35"/>
    <mergeCell ref="K35:L35"/>
    <mergeCell ref="M35:N35"/>
    <mergeCell ref="O35:S35"/>
    <mergeCell ref="T33:U33"/>
    <mergeCell ref="A34:F34"/>
    <mergeCell ref="G34:H34"/>
    <mergeCell ref="I34:J34"/>
    <mergeCell ref="K34:L34"/>
    <mergeCell ref="M34:N34"/>
    <mergeCell ref="O34:S34"/>
    <mergeCell ref="T34:U34"/>
    <mergeCell ref="A33:F33"/>
    <mergeCell ref="G33:H33"/>
    <mergeCell ref="I33:J33"/>
    <mergeCell ref="K33:L33"/>
    <mergeCell ref="M33:N33"/>
    <mergeCell ref="O33:S33"/>
    <mergeCell ref="T31:U31"/>
    <mergeCell ref="A32:F32"/>
    <mergeCell ref="G32:H32"/>
    <mergeCell ref="I32:J32"/>
    <mergeCell ref="K32:L32"/>
    <mergeCell ref="M32:N32"/>
    <mergeCell ref="O32:S32"/>
    <mergeCell ref="T32:U32"/>
    <mergeCell ref="A31:F31"/>
    <mergeCell ref="G31:H31"/>
    <mergeCell ref="I31:J31"/>
    <mergeCell ref="K31:L31"/>
    <mergeCell ref="M31:N31"/>
    <mergeCell ref="O31:S31"/>
    <mergeCell ref="T29:U29"/>
    <mergeCell ref="A30:F30"/>
    <mergeCell ref="G30:H30"/>
    <mergeCell ref="I30:J30"/>
    <mergeCell ref="K30:L30"/>
    <mergeCell ref="M30:N30"/>
    <mergeCell ref="O30:S30"/>
    <mergeCell ref="T30:U30"/>
    <mergeCell ref="A29:F29"/>
    <mergeCell ref="G29:H29"/>
    <mergeCell ref="I29:J29"/>
    <mergeCell ref="K29:L29"/>
    <mergeCell ref="M29:N29"/>
    <mergeCell ref="O29:S29"/>
    <mergeCell ref="T27:U27"/>
    <mergeCell ref="A28:F28"/>
    <mergeCell ref="G28:H28"/>
    <mergeCell ref="I28:J28"/>
    <mergeCell ref="K28:L28"/>
    <mergeCell ref="M28:N28"/>
    <mergeCell ref="O28:S28"/>
    <mergeCell ref="T28:U28"/>
    <mergeCell ref="A27:F27"/>
    <mergeCell ref="G27:H27"/>
    <mergeCell ref="I27:J27"/>
    <mergeCell ref="K27:L27"/>
    <mergeCell ref="M27:N27"/>
    <mergeCell ref="O27:S27"/>
    <mergeCell ref="T25:U25"/>
    <mergeCell ref="A26:F26"/>
    <mergeCell ref="G26:H26"/>
    <mergeCell ref="I26:J26"/>
    <mergeCell ref="K26:L26"/>
    <mergeCell ref="M26:N26"/>
    <mergeCell ref="O26:S26"/>
    <mergeCell ref="T26:U26"/>
    <mergeCell ref="A25:F25"/>
    <mergeCell ref="G25:H25"/>
    <mergeCell ref="I25:J25"/>
    <mergeCell ref="K25:L25"/>
    <mergeCell ref="M25:N25"/>
    <mergeCell ref="O25:S25"/>
    <mergeCell ref="T23:U23"/>
    <mergeCell ref="A24:F24"/>
    <mergeCell ref="G24:H24"/>
    <mergeCell ref="I24:J24"/>
    <mergeCell ref="K24:L24"/>
    <mergeCell ref="M24:N24"/>
    <mergeCell ref="O24:S24"/>
    <mergeCell ref="T24:U24"/>
    <mergeCell ref="A23:F23"/>
    <mergeCell ref="G23:H23"/>
    <mergeCell ref="I23:J23"/>
    <mergeCell ref="K23:L23"/>
    <mergeCell ref="M23:N23"/>
    <mergeCell ref="O23:S23"/>
    <mergeCell ref="T21:U21"/>
    <mergeCell ref="A22:F22"/>
    <mergeCell ref="G22:H22"/>
    <mergeCell ref="I22:J22"/>
    <mergeCell ref="K22:L22"/>
    <mergeCell ref="M22:N22"/>
    <mergeCell ref="O22:S22"/>
    <mergeCell ref="T22:U22"/>
    <mergeCell ref="A21:F21"/>
    <mergeCell ref="G21:H21"/>
    <mergeCell ref="I21:J21"/>
    <mergeCell ref="K21:L21"/>
    <mergeCell ref="M21:N21"/>
    <mergeCell ref="O21:S21"/>
    <mergeCell ref="T19:U19"/>
    <mergeCell ref="A20:F20"/>
    <mergeCell ref="G20:H20"/>
    <mergeCell ref="I20:J20"/>
    <mergeCell ref="K20:L20"/>
    <mergeCell ref="M20:N20"/>
    <mergeCell ref="O20:S20"/>
    <mergeCell ref="T20:U20"/>
    <mergeCell ref="A19:F19"/>
    <mergeCell ref="G19:H19"/>
    <mergeCell ref="I19:J19"/>
    <mergeCell ref="K19:L19"/>
    <mergeCell ref="M19:N19"/>
    <mergeCell ref="O19:S19"/>
    <mergeCell ref="T17:U17"/>
    <mergeCell ref="A18:F18"/>
    <mergeCell ref="G18:H18"/>
    <mergeCell ref="I18:J18"/>
    <mergeCell ref="K18:L18"/>
    <mergeCell ref="M18:N18"/>
    <mergeCell ref="O18:S18"/>
    <mergeCell ref="T18:U18"/>
    <mergeCell ref="A17:F17"/>
    <mergeCell ref="G17:H17"/>
    <mergeCell ref="I17:J17"/>
    <mergeCell ref="K17:L17"/>
    <mergeCell ref="M17:N17"/>
    <mergeCell ref="O17:S17"/>
    <mergeCell ref="T15:U15"/>
    <mergeCell ref="A16:F16"/>
    <mergeCell ref="G16:H16"/>
    <mergeCell ref="I16:J16"/>
    <mergeCell ref="K16:L16"/>
    <mergeCell ref="M16:N16"/>
    <mergeCell ref="O16:S16"/>
    <mergeCell ref="T16:U16"/>
    <mergeCell ref="A15:F15"/>
    <mergeCell ref="G15:H15"/>
    <mergeCell ref="I15:J15"/>
    <mergeCell ref="K15:L15"/>
    <mergeCell ref="M15:N15"/>
    <mergeCell ref="O15:S15"/>
    <mergeCell ref="T13:U13"/>
    <mergeCell ref="A14:F14"/>
    <mergeCell ref="G14:H14"/>
    <mergeCell ref="I14:J14"/>
    <mergeCell ref="K14:L14"/>
    <mergeCell ref="M14:N14"/>
    <mergeCell ref="O14:S14"/>
    <mergeCell ref="T14:U14"/>
    <mergeCell ref="A13:F13"/>
    <mergeCell ref="G13:H13"/>
    <mergeCell ref="I13:J13"/>
    <mergeCell ref="K13:L13"/>
    <mergeCell ref="M13:N13"/>
    <mergeCell ref="O13:S13"/>
    <mergeCell ref="T11:U11"/>
    <mergeCell ref="A12:F12"/>
    <mergeCell ref="G12:H12"/>
    <mergeCell ref="I12:J12"/>
    <mergeCell ref="K12:L12"/>
    <mergeCell ref="M12:N12"/>
    <mergeCell ref="O12:S12"/>
    <mergeCell ref="T12:U12"/>
    <mergeCell ref="A11:F11"/>
    <mergeCell ref="G11:H11"/>
    <mergeCell ref="I11:J11"/>
    <mergeCell ref="K11:L11"/>
    <mergeCell ref="M11:N11"/>
    <mergeCell ref="O11:S11"/>
    <mergeCell ref="T9:U9"/>
    <mergeCell ref="A10:F10"/>
    <mergeCell ref="G10:H10"/>
    <mergeCell ref="I10:J10"/>
    <mergeCell ref="K10:L10"/>
    <mergeCell ref="M10:N10"/>
    <mergeCell ref="O10:S10"/>
    <mergeCell ref="T10:U10"/>
    <mergeCell ref="A9:F9"/>
    <mergeCell ref="G9:H9"/>
    <mergeCell ref="I9:J9"/>
    <mergeCell ref="K9:L9"/>
    <mergeCell ref="M9:N9"/>
    <mergeCell ref="O9:S9"/>
    <mergeCell ref="T7:U7"/>
    <mergeCell ref="A8:F8"/>
    <mergeCell ref="G8:H8"/>
    <mergeCell ref="I8:J8"/>
    <mergeCell ref="K8:L8"/>
    <mergeCell ref="M8:N8"/>
    <mergeCell ref="O8:S8"/>
    <mergeCell ref="T8:U8"/>
    <mergeCell ref="A7:F7"/>
    <mergeCell ref="G7:H7"/>
    <mergeCell ref="I7:J7"/>
    <mergeCell ref="K7:L7"/>
    <mergeCell ref="M7:N7"/>
    <mergeCell ref="O7:S7"/>
    <mergeCell ref="T5:U5"/>
    <mergeCell ref="A6:F6"/>
    <mergeCell ref="G6:H6"/>
    <mergeCell ref="I6:J6"/>
    <mergeCell ref="K6:L6"/>
    <mergeCell ref="M6:N6"/>
    <mergeCell ref="O6:S6"/>
    <mergeCell ref="T6:U6"/>
    <mergeCell ref="A5:F5"/>
    <mergeCell ref="G5:H5"/>
    <mergeCell ref="I5:J5"/>
    <mergeCell ref="K5:L5"/>
    <mergeCell ref="M5:N5"/>
    <mergeCell ref="O5:S5"/>
    <mergeCell ref="T3:U3"/>
    <mergeCell ref="A4:F4"/>
    <mergeCell ref="G4:H4"/>
    <mergeCell ref="I4:J4"/>
    <mergeCell ref="K4:L4"/>
    <mergeCell ref="M4:N4"/>
    <mergeCell ref="O4:S4"/>
    <mergeCell ref="T4:U4"/>
    <mergeCell ref="A3:F3"/>
    <mergeCell ref="G3:H3"/>
    <mergeCell ref="I3:J3"/>
    <mergeCell ref="K3:L3"/>
    <mergeCell ref="M3:N3"/>
    <mergeCell ref="O3:S3"/>
    <mergeCell ref="A2:F2"/>
    <mergeCell ref="G2:H2"/>
    <mergeCell ref="I2:J2"/>
    <mergeCell ref="K2:L2"/>
    <mergeCell ref="M2:N2"/>
    <mergeCell ref="O2:S2"/>
    <mergeCell ref="T2:U2"/>
    <mergeCell ref="A1:U1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Мазуренко, Аксана Юрьевна</cp:lastModifiedBy>
  <dcterms:modified xsi:type="dcterms:W3CDTF">2019-04-09T10:35:17Z</dcterms:modified>
  <cp:category/>
  <cp:version/>
  <cp:contentType/>
  <cp:contentStatus/>
</cp:coreProperties>
</file>